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showInkAnnotation="0" codeName="ThisWorkbook" defaultThemeVersion="166925"/>
  <mc:AlternateContent xmlns:mc="http://schemas.openxmlformats.org/markup-compatibility/2006">
    <mc:Choice Requires="x15">
      <x15ac:absPath xmlns:x15ac="http://schemas.microsoft.com/office/spreadsheetml/2010/11/ac" url="C:\Users\JORGES\Documents\Ekogui II 2023\"/>
    </mc:Choice>
  </mc:AlternateContent>
  <xr:revisionPtr revIDLastSave="0" documentId="13_ncr:1_{A5A5F58B-FE5D-4813-8309-D7FB498AC063}" xr6:coauthVersionLast="36" xr6:coauthVersionMax="36" xr10:uidLastSave="{00000000-0000-0000-0000-000000000000}"/>
  <bookViews>
    <workbookView xWindow="0" yWindow="0" windowWidth="20670" windowHeight="11580" tabRatio="777" activeTab="8"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COMITES DE CONCILIACION" sheetId="14" r:id="rId7"/>
    <sheet name="PAGOS" sheetId="11" r:id="rId8"/>
    <sheet name="Resumen General" sheetId="5" r:id="rId9"/>
    <sheet name="Entidades" sheetId="13" state="hidden" r:id="rId10"/>
    <sheet name="Base a pegar" sheetId="12" state="hidden"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5" l="1"/>
  <c r="F23" i="5"/>
  <c r="F22" i="5"/>
  <c r="BZ3" i="12"/>
  <c r="BY3" i="12"/>
  <c r="BX3" i="12"/>
  <c r="BW3" i="12"/>
  <c r="V3" i="14"/>
  <c r="BU3" i="12"/>
  <c r="BT3" i="12"/>
  <c r="BS3" i="12"/>
  <c r="BV3" i="12"/>
  <c r="BR3" i="12"/>
  <c r="BQ3" i="12"/>
  <c r="BP3" i="12"/>
  <c r="G12" i="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W3" i="7"/>
  <c r="G15" i="12" l="1"/>
  <c r="G14" i="12"/>
  <c r="G16" i="12"/>
  <c r="G17" i="12"/>
  <c r="G18" i="12"/>
  <c r="G13" i="12"/>
  <c r="F17" i="5" l="1"/>
  <c r="F15" i="5"/>
  <c r="F10" i="5"/>
  <c r="C23" i="5"/>
  <c r="C21" i="5"/>
  <c r="C20" i="5"/>
  <c r="T16" i="10"/>
  <c r="T12" i="10"/>
  <c r="W3" i="8"/>
  <c r="C25" i="8" s="1"/>
  <c r="T18" i="10" l="1"/>
  <c r="F13" i="5" s="1"/>
  <c r="V2" i="9"/>
  <c r="V3" i="9" s="1"/>
  <c r="F9" i="9" s="1"/>
  <c r="F11" i="5" l="1"/>
  <c r="F14" i="5"/>
  <c r="F9" i="5"/>
  <c r="F8" i="5"/>
  <c r="C18" i="5"/>
  <c r="C19" i="5"/>
  <c r="C22" i="5" s="1"/>
  <c r="J13" i="1"/>
  <c r="J14" i="1"/>
  <c r="J15" i="1"/>
  <c r="J16" i="1"/>
  <c r="J17" i="1"/>
  <c r="J12" i="1"/>
  <c r="I12" i="1"/>
  <c r="I13" i="1"/>
  <c r="I14" i="1"/>
  <c r="I15" i="1"/>
  <c r="I16" i="1"/>
  <c r="I17" i="1"/>
  <c r="H13" i="1"/>
  <c r="H14" i="1"/>
  <c r="H15" i="1"/>
  <c r="H16" i="1"/>
  <c r="H17" i="1"/>
  <c r="H12" i="1"/>
  <c r="C10" i="5" l="1"/>
  <c r="C9" i="5"/>
  <c r="C8" i="5"/>
  <c r="V3" i="11" l="1"/>
  <c r="V3" i="10"/>
  <c r="G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<sst xmlns="http://schemas.openxmlformats.org/spreadsheetml/2006/main" count="755" uniqueCount="649">
  <si>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</si>
  <si>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</si>
  <si>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</si>
  <si>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</si>
  <si>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</si>
  <si>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</si>
  <si>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</si>
  <si>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</si>
  <si>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</si>
  <si>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</si>
  <si>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</si>
  <si>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</si>
  <si>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</si>
  <si>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</si>
  <si>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</si>
  <si>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</si>
  <si>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</si>
  <si>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</si>
  <si>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</si>
  <si>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</si>
  <si>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</si>
  <si>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</si>
  <si>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</si>
  <si>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</si>
  <si>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</si>
  <si>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</si>
  <si>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</si>
  <si>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</si>
  <si>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</si>
  <si>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</si>
  <si>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</si>
  <si>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</si>
  <si>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</si>
  <si>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</si>
  <si>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</si>
  <si>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</si>
  <si>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</si>
  <si>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</si>
  <si>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</si>
  <si>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</si>
  <si>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</si>
  <si>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</si>
  <si>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</si>
  <si>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</si>
  <si>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</si>
  <si>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</si>
  <si>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</si>
  <si>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</si>
  <si>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</si>
  <si>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</si>
  <si>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</si>
  <si>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</si>
  <si>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</si>
  <si>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</si>
  <si>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</si>
  <si>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</si>
  <si>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</si>
  <si>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</si>
  <si>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</si>
  <si>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</si>
  <si>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</si>
  <si>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</si>
  <si>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</si>
  <si>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</si>
  <si>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</si>
  <si>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</si>
  <si>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</si>
  <si>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</si>
  <si>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</si>
  <si>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</si>
  <si>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</si>
  <si>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</si>
  <si>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Plantilla de certificado de Control Interno eKOGUI</t>
  </si>
  <si>
    <t>ACTUALIZADO</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</si>
  <si>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</si>
  <si>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</si>
  <si>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</si>
  <si>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</si>
  <si>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</si>
  <si>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</si>
  <si>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</si>
  <si>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</si>
  <si>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</si>
  <si>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</si>
  <si>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</si>
  <si>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</si>
  <si>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</si>
  <si>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</si>
  <si>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</si>
  <si>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</si>
  <si>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</si>
  <si>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</si>
  <si>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</si>
  <si>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</si>
  <si>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</si>
  <si>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</si>
  <si>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</si>
  <si>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</si>
  <si>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</si>
  <si>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</si>
  <si>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</si>
  <si>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</si>
  <si>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</si>
  <si>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</si>
  <si>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</si>
  <si>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</si>
  <si>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</si>
  <si>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</si>
  <si>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</si>
  <si>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</si>
  <si>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</si>
  <si>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</si>
  <si>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</si>
  <si>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</si>
  <si>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</si>
  <si>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</si>
  <si>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</si>
  <si>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</si>
  <si>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</si>
  <si>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</si>
  <si>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</si>
  <si>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</si>
  <si>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</si>
  <si>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</si>
  <si>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</si>
  <si>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</si>
  <si>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</si>
  <si>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</si>
  <si>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</si>
  <si>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</si>
  <si>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</si>
  <si>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</si>
  <si>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</si>
  <si>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</si>
  <si>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</si>
  <si>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</si>
  <si>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</si>
  <si>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</si>
  <si>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</si>
  <si>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</si>
  <si>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</si>
  <si>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</si>
  <si>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</si>
  <si>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</si>
  <si>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</si>
  <si>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</si>
  <si>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</si>
  <si>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</si>
  <si>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</si>
  <si>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</si>
  <si>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</si>
  <si>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</si>
  <si>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</si>
  <si>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</si>
  <si>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</si>
  <si>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</si>
  <si>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SIN IDENTIFICAR</t>
  </si>
  <si>
    <t>OTRA</t>
  </si>
  <si>
    <t>Fecha de diligenciamiento de plantilla/Descarga</t>
  </si>
  <si>
    <t>(2) Con fecha de actuación en 2023</t>
  </si>
  <si>
    <t>REGISTRO DURANTE PRIMER SEMESTRE DE 2023</t>
  </si>
  <si>
    <t>Su Entidad Gestiona pagos en SIIF-MinHacienda</t>
  </si>
  <si>
    <t>Tienen información estudios</t>
  </si>
  <si>
    <t xml:space="preserve"> # CON PROVISIÓN IGUAL A CERO</t>
  </si>
  <si>
    <t>OTRA ORDEN TERRITORIAL</t>
  </si>
  <si>
    <t>Genera Acciones de Mejoramiento</t>
  </si>
  <si>
    <t>Abogados al 31 de diciembre de 2023</t>
  </si>
  <si>
    <t>ABOGADOS ACTIVOS AL 31-12-2023</t>
  </si>
  <si>
    <t>RETIRADOS EN LA ENTIDAD SEGUNDO SEMESTRE 2023 SEGÚN JURIDICA</t>
  </si>
  <si>
    <t>INACTIVADOS EN EKOGUI SEGUNDO SEMESTRE 2023</t>
  </si>
  <si>
    <t>AM_OBS1</t>
  </si>
  <si>
    <t>AM_OBS2</t>
  </si>
  <si>
    <t>AM_OBS3</t>
  </si>
  <si>
    <t>AM_OBS4</t>
  </si>
  <si>
    <t>AM_OBS5</t>
  </si>
  <si>
    <t>AM_OBS6</t>
  </si>
  <si>
    <t>calificar o cualificar o comparar a las entidades, no hay valores buenos ni malos. No es una hoja de validación, ni reemplaza</t>
  </si>
  <si>
    <t>la certificacion.</t>
  </si>
  <si>
    <t>Observaciones Globales</t>
  </si>
  <si>
    <t>OG_OBS7</t>
  </si>
  <si>
    <t>Genera Plan de Mejoramiento</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</si>
  <si>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</si>
  <si>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</si>
  <si>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</si>
  <si>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</si>
  <si>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</si>
  <si>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</si>
  <si>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</si>
  <si>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</si>
  <si>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</si>
  <si>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</si>
  <si>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</si>
  <si>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</si>
  <si>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</si>
  <si>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</si>
  <si>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</si>
  <si>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</si>
  <si>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</si>
  <si>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</si>
  <si>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</si>
  <si>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</si>
  <si>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</si>
  <si>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</si>
  <si>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</si>
  <si>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</si>
  <si>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</si>
  <si>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</si>
  <si>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</si>
  <si>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</si>
  <si>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</si>
  <si>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</si>
  <si>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</si>
  <si>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</si>
  <si>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</si>
  <si>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</si>
  <si>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</si>
  <si>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</si>
  <si>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</si>
  <si>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</si>
  <si>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</si>
  <si>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</si>
  <si>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</si>
  <si>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</si>
  <si>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</si>
  <si>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</si>
  <si>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</si>
  <si>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</si>
  <si>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</si>
  <si>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</si>
  <si>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</si>
  <si>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</si>
  <si>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</si>
  <si>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</si>
  <si>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</si>
  <si>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</si>
  <si>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</si>
  <si>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</si>
  <si>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</si>
  <si>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</si>
  <si>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</si>
  <si>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</si>
  <si>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</si>
  <si>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</si>
  <si>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</si>
  <si>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</si>
  <si>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</si>
  <si>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</si>
  <si>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</si>
  <si>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</si>
  <si>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</si>
  <si>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</si>
  <si>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</si>
  <si>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</si>
  <si>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</si>
  <si>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</si>
  <si>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</si>
  <si>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</si>
  <si>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</si>
  <si>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</si>
  <si>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</si>
  <si>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</si>
  <si>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</si>
  <si>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</si>
  <si>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</si>
  <si>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</si>
  <si>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</si>
  <si>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</si>
  <si>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</si>
  <si>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</si>
  <si>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</si>
  <si>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</si>
  <si>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</si>
  <si>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</si>
  <si>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</si>
  <si>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</si>
  <si>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</si>
  <si>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</si>
  <si>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</si>
  <si>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</si>
  <si>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</si>
  <si>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</si>
  <si>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</si>
  <si>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</si>
  <si>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</si>
  <si>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</si>
  <si>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</si>
  <si>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</si>
  <si>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</si>
  <si>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</si>
  <si>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</si>
  <si>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</si>
  <si>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</si>
  <si>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</si>
  <si>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</si>
  <si>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</si>
  <si>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</si>
  <si>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</si>
  <si>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</si>
  <si>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</si>
  <si>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</si>
  <si>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</si>
  <si>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</si>
  <si>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</si>
  <si>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</si>
  <si>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</si>
  <si>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</si>
  <si>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</si>
  <si>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</si>
  <si>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</si>
  <si>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</si>
  <si>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</si>
  <si>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</si>
  <si>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</si>
  <si>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</si>
  <si>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</si>
  <si>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</si>
  <si>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</si>
  <si>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</si>
  <si>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</si>
  <si>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</si>
  <si>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</si>
  <si>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</si>
  <si>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</si>
  <si>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</si>
  <si>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</si>
  <si>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</si>
  <si>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</si>
  <si>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</si>
  <si>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</si>
  <si>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</si>
  <si>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</si>
  <si>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</si>
  <si>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</si>
  <si>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</si>
  <si>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</si>
  <si>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</si>
  <si>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</si>
  <si>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</si>
  <si>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</si>
  <si>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</si>
  <si>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</si>
  <si>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</si>
  <si>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</si>
  <si>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</si>
  <si>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</si>
  <si>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</si>
  <si>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</si>
  <si>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</si>
  <si>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</si>
  <si>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</si>
  <si>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</si>
  <si>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</si>
  <si>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</si>
  <si>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</si>
  <si>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</si>
  <si>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</si>
  <si>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</si>
  <si>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</si>
  <si>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</si>
  <si>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</si>
  <si>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</si>
  <si>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</si>
  <si>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</si>
  <si>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</si>
  <si>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</si>
  <si>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</si>
  <si>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</si>
  <si>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</si>
  <si>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</si>
  <si>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</si>
  <si>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</si>
  <si>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</si>
  <si>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</si>
  <si>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</si>
  <si>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</si>
  <si>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</si>
  <si>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</si>
  <si>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</si>
  <si>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</si>
  <si>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</si>
  <si>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</si>
  <si>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</si>
  <si>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</si>
  <si>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</si>
  <si>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</si>
  <si>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</si>
  <si>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</si>
  <si>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</si>
  <si>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</si>
  <si>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</si>
  <si>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</si>
  <si>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</si>
  <si>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</si>
  <si>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</si>
  <si>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</si>
  <si>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</si>
  <si>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</si>
  <si>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</si>
  <si>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</si>
  <si>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</si>
  <si>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</si>
  <si>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</si>
  <si>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</si>
  <si>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</si>
  <si>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</si>
  <si>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</si>
  <si>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</si>
  <si>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</si>
  <si>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</si>
  <si>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</si>
  <si>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</si>
  <si>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</si>
  <si>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</si>
  <si>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</si>
  <si>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</si>
  <si>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</si>
  <si>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</si>
  <si>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</si>
  <si>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</si>
  <si>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</si>
  <si>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</si>
  <si>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</si>
  <si>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</si>
  <si>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</si>
  <si>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</si>
  <si>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</si>
  <si>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</si>
  <si>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</si>
  <si>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</si>
  <si>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</si>
  <si>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</si>
  <si>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</si>
  <si>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</si>
  <si>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</si>
  <si>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</si>
  <si>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</si>
  <si>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</si>
  <si>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</si>
  <si>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</si>
  <si>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</si>
  <si>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</si>
  <si>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</si>
  <si>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</si>
  <si>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</si>
  <si>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</si>
  <si>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</si>
  <si>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</si>
  <si>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</si>
  <si>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</si>
  <si>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</si>
  <si>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</si>
  <si>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</si>
  <si>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</si>
  <si>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</si>
  <si>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</si>
  <si>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</si>
  <si>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</si>
  <si>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</si>
  <si>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</si>
  <si>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</si>
  <si>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</si>
  <si>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</si>
  <si>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</si>
  <si>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</si>
  <si>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</si>
  <si>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</si>
  <si>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</si>
  <si>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</si>
  <si>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</si>
  <si>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</si>
  <si>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</si>
  <si>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</si>
  <si>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</si>
  <si>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</si>
  <si>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</si>
  <si>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</si>
  <si>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</si>
  <si>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</si>
  <si>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</si>
  <si>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</si>
  <si>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</si>
  <si>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</si>
  <si>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</si>
  <si>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</si>
  <si>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</si>
  <si>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</si>
  <si>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</si>
  <si>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</si>
  <si>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</si>
  <si>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</si>
  <si>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</si>
  <si>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</si>
  <si>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</si>
  <si>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</si>
  <si>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</si>
  <si>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</si>
  <si>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</si>
  <si>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</si>
  <si>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</si>
  <si>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</si>
  <si>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</si>
  <si>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</si>
  <si>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</si>
  <si>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</si>
  <si>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</si>
  <si>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</si>
  <si>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</si>
  <si>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</si>
  <si>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</si>
  <si>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</si>
  <si>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</si>
  <si>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</si>
  <si>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</si>
  <si>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</si>
  <si>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</si>
  <si>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</si>
  <si>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</si>
  <si>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</si>
  <si>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</si>
  <si>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</si>
  <si>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</si>
  <si>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</si>
  <si>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</si>
  <si>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</si>
  <si>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</si>
  <si>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</si>
  <si>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</si>
  <si>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</si>
  <si>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</si>
  <si>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</si>
  <si>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</si>
  <si>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</si>
  <si>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</si>
  <si>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</si>
  <si>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</si>
  <si>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</si>
  <si>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</si>
  <si>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</si>
  <si>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</si>
  <si>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</si>
  <si>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</si>
  <si>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</si>
  <si>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</si>
  <si>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</si>
  <si>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</si>
  <si>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</si>
  <si>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</si>
  <si>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</si>
  <si>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</si>
  <si>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</si>
  <si>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</si>
  <si>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</si>
  <si>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</si>
  <si>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</si>
  <si>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</si>
  <si>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</si>
  <si>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</si>
  <si>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</si>
  <si>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</si>
  <si>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</si>
  <si>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</si>
  <si>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</si>
  <si>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</si>
  <si>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</si>
  <si>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</si>
  <si>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</si>
  <si>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</si>
  <si>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</si>
  <si>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</si>
  <si>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</si>
  <si>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</si>
  <si>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</si>
  <si>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</si>
  <si>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</si>
  <si>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</si>
  <si>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</si>
  <si>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</si>
  <si>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</si>
  <si>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</si>
  <si>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</si>
  <si>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</si>
  <si>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</si>
  <si>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</si>
  <si>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</si>
  <si>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</si>
  <si>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</si>
  <si>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</si>
  <si>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</si>
  <si>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</si>
  <si>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</si>
  <si>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</si>
  <si>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</si>
  <si>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</si>
  <si>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</si>
  <si>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</si>
  <si>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</si>
  <si>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</si>
  <si>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</si>
  <si>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</si>
  <si>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</si>
  <si>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</si>
  <si>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</si>
  <si>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</si>
  <si>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</si>
  <si>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PROCESOS ACTIVOS AL 31 DE DIC DE 2023</t>
  </si>
  <si>
    <t>(1) Con fecha de registro anterior al 15-12-2023</t>
  </si>
  <si>
    <t>PROCESOS TERMINADOS 2DO SEMESTRE 2023</t>
  </si>
  <si>
    <t>PROCESOS TERMINADOS EN 2DO SEMESTRE 2023 SEGÚN JURIDICA</t>
  </si>
  <si>
    <t>TERMINADOS EN EKOGUI DURANTE 2DO SEMESTRE 2023 (2)</t>
  </si>
  <si>
    <t>PROCESOS TERMINADOS EN EKOGUI AL 31 DE DIC 2023</t>
  </si>
  <si>
    <t>(6) Solo se consideran los procesos activos en e-Kogui - calidad demandado al 31 de Diciembre de 2023 que tengan calificación de riesgo</t>
  </si>
  <si>
    <t>PROCESOS ACTIVOS EKOGUI - CALIDAD DEMANDADO AL 31-12-2023</t>
  </si>
  <si>
    <t>PROCESOS EN EKOGUI CON CALIFICACIÓN EN 2DO SEMESTRE 2023</t>
  </si>
  <si>
    <t>PROCESOS EN EKOGUI CON CALIFICACIÓN ANTERIOR A 01-07-2023</t>
  </si>
  <si>
    <t>(4)Equivalente a un valor indexado de $38.280 millones a 31 de Diciembre de 2023</t>
  </si>
  <si>
    <t>PREJUDICIALES ACTIVOS AL 31-12-2023</t>
  </si>
  <si>
    <t>TOTAL PREJUDICIALES TERMINADOS 2DO SEM. 2023 SEGÚN JURIDICA</t>
  </si>
  <si>
    <t>TERMINADOS EN EKOGUI ÚLTIMA ACTUACIÓN  2DO SEM. 2023</t>
  </si>
  <si>
    <t>REGISTRO DURANTE SEGUNDO SEMESTRE DE 2023</t>
  </si>
  <si>
    <t>REGISTRO EN SEGUNDO SEMESTRE DE 2022 Y ANTERIORES</t>
  </si>
  <si>
    <t>PREJUDICIALES TERMINADOS 2DO SEMESTRE 2023</t>
  </si>
  <si>
    <t>ARBITRAMENTOS ACTIVOS AL 31-12-2023 SEGÚN JURIDICA</t>
  </si>
  <si>
    <t>TOTAL ARBITRAMENTOS TERMINADOS  AL 31-12-2023 SEGÚN JURIDICA</t>
  </si>
  <si>
    <t>Su entidad utilizo el modulo de pagos en 2023-II?</t>
  </si>
  <si>
    <t>Respuesta</t>
  </si>
  <si>
    <t>Gestion</t>
  </si>
  <si>
    <t>SESIONES CC</t>
  </si>
  <si>
    <t>FICHAS_CC</t>
  </si>
  <si>
    <t>OBS8</t>
  </si>
  <si>
    <t>AM_OBS8</t>
  </si>
  <si>
    <t>Comites de Conciliación</t>
  </si>
  <si>
    <t>Su Entidad Elaboro las fichas de conciliacion a traves del Sistema Ekogui durante 2023-II</t>
  </si>
  <si>
    <t>Su Entidad Gestiono Sesiones del Comites de conciliacion atraves del sistema Ekogui en 2023 II</t>
  </si>
  <si>
    <t>COMITES DE CONCILIACION</t>
  </si>
  <si>
    <t>Gestión de Fichas</t>
  </si>
  <si>
    <t>Gestión de sesiones</t>
  </si>
  <si>
    <r>
      <t xml:space="preserve">(3)En el reporte de </t>
    </r>
    <r>
      <rPr>
        <b/>
        <i/>
        <sz val="9"/>
        <color theme="1"/>
        <rFont val="Calibri"/>
        <family val="2"/>
        <scheme val="minor"/>
      </rPr>
      <t>Activos</t>
    </r>
    <r>
      <rPr>
        <i/>
        <sz val="9"/>
        <color theme="1"/>
        <rFont val="Calibri"/>
        <family val="2"/>
        <scheme val="minor"/>
      </rPr>
      <t xml:space="preserve"> al 31 de diciembre verifique la columna</t>
    </r>
    <r>
      <rPr>
        <b/>
        <i/>
        <sz val="9"/>
        <color theme="1"/>
        <rFont val="Calibri"/>
        <family val="2"/>
        <scheme val="minor"/>
      </rPr>
      <t xml:space="preserve"> Estado General del proceso</t>
    </r>
  </si>
  <si>
    <t>Posteriores al 01-01-2020 (Ekogui 2.0 Producción)</t>
  </si>
  <si>
    <t>Entre 21-03-2019 y 31-12-2019 (EK 2.0 Estabilización)</t>
  </si>
  <si>
    <t>Ruth Stella Luján Sánchez</t>
  </si>
  <si>
    <t>Catherine Marcela Dueñas Piraban</t>
  </si>
  <si>
    <t>Ciro Jorge Edgar Sánchez Castro</t>
  </si>
  <si>
    <t>Jhordin Stiven Suarez Lozano</t>
  </si>
  <si>
    <t>Humberto Malaver Pinzón</t>
  </si>
  <si>
    <t xml:space="preserve">Andrea Liliana Aldana Trujillo </t>
  </si>
  <si>
    <t>Se solicita actualizar la ultima capacitacion de la Doctora Andrea Liliana Aldana Trujillo</t>
  </si>
  <si>
    <t>Unica fuente informacion : Sistema ekogui.</t>
  </si>
  <si>
    <t>Ninguna</t>
  </si>
  <si>
    <t>Ciro Jorge Edgar Sanchez Castro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</si>
</sst>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0" fontId="15" fillId="0" borderId="0"/>
  </cellStyleXfs>
  <cellXfs count="144">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9" xfId="0" applyFont="1" applyFill="1" applyBorder="1" applyAlignment="1">
      <alignment horizontal="center"/>
    </xf>
    <xf numFmtId="0" fontId="2" fillId="3" borderId="9" xfId="0" applyFont="1" applyFill="1" applyBorder="1"/>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8"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14" fontId="0" fillId="2" borderId="0" xfId="0" applyNumberFormat="1" applyFill="1"/>
    <xf numFmtId="0" fontId="2" fillId="3" borderId="9" xfId="0" applyFont="1" applyFill="1" applyBorder="1" applyAlignment="1">
      <alignment horizontal="center" vertical="center"/>
    </xf>
    <xf numFmtId="0" fontId="0" fillId="0" borderId="15" xfId="0" applyBorder="1"/>
    <xf numFmtId="0" fontId="10" fillId="0" borderId="14" xfId="0" applyFont="1" applyBorder="1"/>
    <xf numFmtId="0" fontId="10" fillId="2" borderId="16" xfId="0" applyFont="1" applyFill="1" applyBorder="1"/>
    <xf numFmtId="0" fontId="0" fillId="2" borderId="17"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13" xfId="0" applyFill="1" applyBorder="1" applyAlignment="1">
      <alignment wrapText="1"/>
    </xf>
    <xf numFmtId="0" fontId="0" fillId="2" borderId="16" xfId="0" applyFill="1" applyBorder="1" applyAlignment="1">
      <alignment wrapText="1"/>
    </xf>
    <xf numFmtId="0" fontId="0" fillId="2" borderId="17" xfId="0" applyFill="1" applyBorder="1" applyAlignment="1">
      <alignment wrapText="1"/>
    </xf>
    <xf numFmtId="0" fontId="10" fillId="2" borderId="20" xfId="0" applyFont="1" applyFill="1" applyBorder="1" applyAlignment="1">
      <alignment wrapText="1"/>
    </xf>
    <xf numFmtId="14" fontId="5" fillId="2" borderId="5" xfId="0" applyNumberFormat="1" applyFont="1" applyFill="1" applyBorder="1"/>
    <xf numFmtId="0" fontId="0" fillId="2" borderId="12"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8" xfId="0" applyFont="1" applyFill="1" applyBorder="1" applyAlignment="1">
      <alignment horizontal="center"/>
    </xf>
    <xf numFmtId="0" fontId="10" fillId="2" borderId="20" xfId="0" applyFont="1" applyFill="1" applyBorder="1"/>
    <xf numFmtId="0" fontId="0" fillId="6" borderId="0" xfId="0" applyFill="1" applyAlignment="1" applyProtection="1">
      <alignment horizontal="left" vertical="top"/>
      <protection locked="0"/>
    </xf>
    <xf numFmtId="0" fontId="0" fillId="2" borderId="22" xfId="0" applyFill="1" applyBorder="1"/>
    <xf numFmtId="0" fontId="0" fillId="6" borderId="27" xfId="0" applyFill="1" applyBorder="1" applyProtection="1">
      <protection locked="0"/>
    </xf>
    <xf numFmtId="0" fontId="0" fillId="2" borderId="28" xfId="0" applyFill="1" applyBorder="1" applyAlignment="1">
      <alignment horizontal="center" vertical="center"/>
    </xf>
    <xf numFmtId="0" fontId="2" fillId="3" borderId="30" xfId="0" applyFont="1" applyFill="1" applyBorder="1" applyAlignment="1">
      <alignment horizontal="center"/>
    </xf>
    <xf numFmtId="0" fontId="2" fillId="3" borderId="31" xfId="0" applyFont="1" applyFill="1" applyBorder="1" applyAlignment="1">
      <alignment horizontal="center"/>
    </xf>
    <xf numFmtId="0" fontId="2" fillId="3" borderId="31" xfId="0" applyFont="1" applyFill="1" applyBorder="1"/>
    <xf numFmtId="0" fontId="2" fillId="3" borderId="32" xfId="0" applyFont="1" applyFill="1" applyBorder="1" applyAlignment="1">
      <alignment horizontal="center"/>
    </xf>
    <xf numFmtId="0" fontId="0" fillId="2" borderId="21" xfId="0" applyFill="1" applyBorder="1"/>
    <xf numFmtId="0" fontId="0" fillId="6" borderId="33" xfId="0" applyFill="1" applyBorder="1" applyProtection="1">
      <protection locked="0"/>
    </xf>
    <xf numFmtId="0" fontId="0" fillId="0" borderId="34" xfId="0" applyBorder="1" applyProtection="1">
      <protection hidden="1"/>
    </xf>
    <xf numFmtId="14" fontId="0" fillId="6" borderId="25" xfId="0" applyNumberFormat="1" applyFill="1" applyBorder="1" applyProtection="1">
      <protection locked="0"/>
    </xf>
    <xf numFmtId="0" fontId="0" fillId="2" borderId="9" xfId="0" applyFill="1" applyBorder="1" applyAlignment="1">
      <alignment wrapText="1"/>
    </xf>
    <xf numFmtId="0" fontId="0" fillId="0" borderId="0" xfId="0" applyAlignment="1">
      <alignment horizontal="center" vertical="center"/>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29" xfId="0" applyFill="1" applyBorder="1" applyAlignment="1" applyProtection="1">
      <alignment horizontal="left" vertical="top"/>
      <protection locked="0"/>
    </xf>
    <xf numFmtId="0" fontId="0" fillId="6" borderId="24"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0" fillId="2" borderId="22" xfId="0" applyFill="1" applyBorder="1" applyAlignment="1">
      <alignment horizontal="center"/>
    </xf>
    <xf numFmtId="0" fontId="0" fillId="2" borderId="23" xfId="0" applyFill="1" applyBorder="1" applyAlignment="1">
      <alignment horizontal="center"/>
    </xf>
    <xf numFmtId="0" fontId="0" fillId="2" borderId="0" xfId="0" applyFill="1" applyAlignment="1">
      <alignment horizont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0" fillId="6" borderId="12"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3"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35"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36"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10" xfId="0" applyFill="1" applyBorder="1" applyAlignment="1" applyProtection="1">
      <alignment horizontal="left" vertical="top"/>
      <protection locked="0"/>
    </xf>
    <xf numFmtId="0" fontId="0" fillId="6" borderId="9"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37" xfId="0" applyFill="1" applyBorder="1" applyAlignment="1" applyProtection="1">
      <alignment horizontal="left" vertical="top"/>
      <protection locked="0"/>
    </xf>
    <xf numFmtId="0" fontId="0" fillId="6" borderId="38"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0" xfId="0" applyFill="1" applyBorder="1" applyAlignment="1">
      <alignment horizontal="left" wrapText="1"/>
    </xf>
    <xf numFmtId="0" fontId="0" fillId="2" borderId="10" xfId="0" applyFill="1" applyBorder="1" applyAlignment="1">
      <alignment horizontal="center"/>
    </xf>
    <xf numFmtId="0" fontId="0" fillId="2" borderId="9" xfId="0" applyFill="1" applyBorder="1" applyAlignment="1">
      <alignment horizontal="center"/>
    </xf>
    <xf numFmtId="0" fontId="0" fillId="0" borderId="0" xfId="0" applyAlignment="1">
      <alignment horizontal="center"/>
    </xf>
    <xf numFmtId="0" fontId="0" fillId="6" borderId="16" xfId="0" applyFill="1" applyBorder="1" applyAlignment="1" applyProtection="1">
      <alignment horizontal="left" vertical="top"/>
      <protection locked="0"/>
    </xf>
    <xf numFmtId="0" fontId="0" fillId="6" borderId="19"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12" xfId="0" applyFill="1" applyBorder="1" applyAlignment="1" applyProtection="1">
      <alignment horizontal="center" vertical="top"/>
      <protection locked="0"/>
    </xf>
    <xf numFmtId="0" fontId="0" fillId="6" borderId="13" xfId="0" applyFill="1" applyBorder="1" applyAlignment="1" applyProtection="1">
      <alignment horizontal="center" vertical="top"/>
      <protection locked="0"/>
    </xf>
    <xf numFmtId="0" fontId="0" fillId="6" borderId="14" xfId="0" applyFill="1" applyBorder="1" applyAlignment="1" applyProtection="1">
      <alignment horizontal="center" vertical="top"/>
      <protection locked="0"/>
    </xf>
    <xf numFmtId="0" fontId="0" fillId="6" borderId="15" xfId="0" applyFill="1" applyBorder="1" applyAlignment="1" applyProtection="1">
      <alignment horizontal="center" vertical="top"/>
      <protection locked="0"/>
    </xf>
    <xf numFmtId="0" fontId="0" fillId="6" borderId="35" xfId="0" applyFill="1" applyBorder="1" applyAlignment="1" applyProtection="1">
      <alignment horizontal="center" vertical="top"/>
      <protection locked="0"/>
    </xf>
    <xf numFmtId="0" fontId="0" fillId="6" borderId="36" xfId="0" applyFill="1" applyBorder="1" applyAlignment="1" applyProtection="1">
      <alignment horizontal="center" vertical="top"/>
      <protection locked="0"/>
    </xf>
    <xf numFmtId="0" fontId="4" fillId="6" borderId="22"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4" fillId="6" borderId="23"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80">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OMITES DE CONCILIACION'!A1"/><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PAGOS!A1"/><Relationship Id="rId7"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JUDICIALES!A1"/><Relationship Id="rId5" Type="http://schemas.openxmlformats.org/officeDocument/2006/relationships/hyperlink" Target="#PREJUDICIALES!A1"/><Relationship Id="rId4" Type="http://schemas.openxmlformats.org/officeDocument/2006/relationships/hyperlink" Target="#'COMITES DE CONCILIACION'!A1"/></Relationships>
</file>

<file path=xl/drawings/_rels/drawing3.xml.rels><?xml version="1.0" encoding="UTF-8" standalone="yes"?>
<Relationships xmlns="http://schemas.openxmlformats.org/package/2006/relationships"><Relationship Id="rId3" Type="http://schemas.openxmlformats.org/officeDocument/2006/relationships/hyperlink" Target="#USUARIOS!A1"/><Relationship Id="rId7"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REJUDICIALES!A1"/><Relationship Id="rId5" Type="http://schemas.openxmlformats.org/officeDocument/2006/relationships/hyperlink" Target="#'COMITES DE CONCILIACION'!A1"/><Relationship Id="rId4" Type="http://schemas.openxmlformats.org/officeDocument/2006/relationships/hyperlink" Target="#PAGOS!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PRE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COMITES DE CONCILIACION'!A1"/><Relationship Id="rId5" Type="http://schemas.openxmlformats.org/officeDocument/2006/relationships/hyperlink" Target="#PAGOS!A1"/><Relationship Id="rId4" Type="http://schemas.openxmlformats.org/officeDocument/2006/relationships/hyperlink" Target="#USUARIOS!A1"/></Relationships>
</file>

<file path=xl/drawings/_rels/drawing5.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6.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PREJUDICIALE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PAG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9.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9</xdr:col>
      <xdr:colOff>476249</xdr:colOff>
      <xdr:row>8</xdr:row>
      <xdr:rowOff>161924</xdr:rowOff>
    </xdr:from>
    <xdr:to>
      <xdr:col>11</xdr:col>
      <xdr:colOff>752249</xdr:colOff>
      <xdr:row>11</xdr:row>
      <xdr:rowOff>22424</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334249" y="19049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628649</xdr:colOff>
      <xdr:row>11</xdr:row>
      <xdr:rowOff>180974</xdr:rowOff>
    </xdr:from>
    <xdr:to>
      <xdr:col>4</xdr:col>
      <xdr:colOff>142649</xdr:colOff>
      <xdr:row>14</xdr:row>
      <xdr:rowOff>41474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390649" y="249554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7</xdr:col>
      <xdr:colOff>76199</xdr:colOff>
      <xdr:row>11</xdr:row>
      <xdr:rowOff>171449</xdr:rowOff>
    </xdr:from>
    <xdr:to>
      <xdr:col>9</xdr:col>
      <xdr:colOff>352199</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5410199" y="24860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9</xdr:col>
      <xdr:colOff>495299</xdr:colOff>
      <xdr:row>11</xdr:row>
      <xdr:rowOff>142874</xdr:rowOff>
    </xdr:from>
    <xdr:to>
      <xdr:col>12</xdr:col>
      <xdr:colOff>0</xdr:colOff>
      <xdr:row>14</xdr:row>
      <xdr:rowOff>3374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7353299" y="245744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twoCellAnchor>
    <xdr:from>
      <xdr:col>4</xdr:col>
      <xdr:colOff>342899</xdr:colOff>
      <xdr:row>11</xdr:row>
      <xdr:rowOff>171448</xdr:rowOff>
    </xdr:from>
    <xdr:to>
      <xdr:col>6</xdr:col>
      <xdr:colOff>618899</xdr:colOff>
      <xdr:row>14</xdr:row>
      <xdr:rowOff>28575</xdr:rowOff>
    </xdr:to>
    <xdr:sp macro="" textlink="">
      <xdr:nvSpPr>
        <xdr:cNvPr id="2" name="Rectángulo: esquinas redondeadas 1">
          <a:hlinkClick xmlns:r="http://schemas.openxmlformats.org/officeDocument/2006/relationships" r:id="rId8"/>
          <a:extLst>
            <a:ext uri="{FF2B5EF4-FFF2-40B4-BE49-F238E27FC236}">
              <a16:creationId xmlns:a16="http://schemas.microsoft.com/office/drawing/2014/main" id="{FD9F4C03-1F27-4347-92A1-D0F1385D432E}"/>
            </a:ext>
          </a:extLst>
        </xdr:cNvPr>
        <xdr:cNvSpPr/>
      </xdr:nvSpPr>
      <xdr:spPr>
        <a:xfrm>
          <a:off x="3390899" y="2486023"/>
          <a:ext cx="1800000" cy="428627"/>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bIns="0" rtlCol="0" anchor="ctr"/>
        <a:lstStyle/>
        <a:p>
          <a:pPr algn="ctr"/>
          <a:r>
            <a:rPr lang="es-CO" sz="1400">
              <a:solidFill>
                <a:schemeClr val="tx1"/>
              </a:solidFill>
            </a:rPr>
            <a:t>Comites</a:t>
          </a:r>
          <a:r>
            <a:rPr lang="es-CO" sz="1400" baseline="0">
              <a:solidFill>
                <a:schemeClr val="tx1"/>
              </a:solidFill>
            </a:rPr>
            <a:t> de Conciliación</a:t>
          </a:r>
          <a:endParaRPr lang="es-CO"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1530742</xdr:colOff>
      <xdr:row>1</xdr:row>
      <xdr:rowOff>38208</xdr:rowOff>
    </xdr:from>
    <xdr:to>
      <xdr:col>6</xdr:col>
      <xdr:colOff>958719</xdr:colOff>
      <xdr:row>3</xdr:row>
      <xdr:rowOff>74917</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10798888" y="230848"/>
          <a:ext cx="1440000" cy="42199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1474117</xdr:colOff>
      <xdr:row>1</xdr:row>
      <xdr:rowOff>55761</xdr:rowOff>
    </xdr:from>
    <xdr:to>
      <xdr:col>4</xdr:col>
      <xdr:colOff>1110882</xdr:colOff>
      <xdr:row>3</xdr:row>
      <xdr:rowOff>61005</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877EA62A-F502-471A-AEA1-A644C0899C08}"/>
            </a:ext>
          </a:extLst>
        </xdr:cNvPr>
        <xdr:cNvSpPr/>
      </xdr:nvSpPr>
      <xdr:spPr>
        <a:xfrm>
          <a:off x="5080774" y="248401"/>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4</xdr:col>
      <xdr:colOff>2787281</xdr:colOff>
      <xdr:row>1</xdr:row>
      <xdr:rowOff>36712</xdr:rowOff>
    </xdr:from>
    <xdr:to>
      <xdr:col>5</xdr:col>
      <xdr:colOff>395877</xdr:colOff>
      <xdr:row>3</xdr:row>
      <xdr:rowOff>70531</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2005240D-65D6-43D9-8969-9495B9F6F1F6}"/>
            </a:ext>
          </a:extLst>
        </xdr:cNvPr>
        <xdr:cNvSpPr/>
      </xdr:nvSpPr>
      <xdr:spPr>
        <a:xfrm>
          <a:off x="8224023" y="229352"/>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1244233</xdr:colOff>
      <xdr:row>1</xdr:row>
      <xdr:rowOff>55762</xdr:rowOff>
    </xdr:from>
    <xdr:to>
      <xdr:col>4</xdr:col>
      <xdr:colOff>2634885</xdr:colOff>
      <xdr:row>3</xdr:row>
      <xdr:rowOff>70532</xdr:rowOff>
    </xdr:to>
    <xdr:sp macro="" textlink="">
      <xdr:nvSpPr>
        <xdr:cNvPr id="4" name="Rectángulo: esquinas redondeadas 3">
          <a:hlinkClick xmlns:r="http://schemas.openxmlformats.org/officeDocument/2006/relationships" r:id="rId4"/>
          <a:extLst>
            <a:ext uri="{FF2B5EF4-FFF2-40B4-BE49-F238E27FC236}">
              <a16:creationId xmlns:a16="http://schemas.microsoft.com/office/drawing/2014/main" id="{6EADFEE6-3FE8-4BF4-9ADC-203BBC77B387}"/>
            </a:ext>
          </a:extLst>
        </xdr:cNvPr>
        <xdr:cNvSpPr/>
      </xdr:nvSpPr>
      <xdr:spPr>
        <a:xfrm>
          <a:off x="6680975" y="248402"/>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781253</xdr:colOff>
      <xdr:row>1</xdr:row>
      <xdr:rowOff>55762</xdr:rowOff>
    </xdr:from>
    <xdr:to>
      <xdr:col>3</xdr:col>
      <xdr:colOff>1359817</xdr:colOff>
      <xdr:row>3</xdr:row>
      <xdr:rowOff>61006</xdr:rowOff>
    </xdr:to>
    <xdr:sp macro="" textlink="">
      <xdr:nvSpPr>
        <xdr:cNvPr id="5" name="Rectángulo: esquinas redondeadas 4">
          <a:hlinkClick xmlns:r="http://schemas.openxmlformats.org/officeDocument/2006/relationships" r:id="rId5"/>
          <a:extLst>
            <a:ext uri="{FF2B5EF4-FFF2-40B4-BE49-F238E27FC236}">
              <a16:creationId xmlns:a16="http://schemas.microsoft.com/office/drawing/2014/main" id="{897D9E83-F333-43D1-921D-C10762B93A3D}"/>
            </a:ext>
          </a:extLst>
        </xdr:cNvPr>
        <xdr:cNvSpPr/>
      </xdr:nvSpPr>
      <xdr:spPr>
        <a:xfrm>
          <a:off x="3499624" y="248402"/>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1</xdr:col>
      <xdr:colOff>1551826</xdr:colOff>
      <xdr:row>1</xdr:row>
      <xdr:rowOff>32107</xdr:rowOff>
    </xdr:from>
    <xdr:to>
      <xdr:col>2</xdr:col>
      <xdr:colOff>701545</xdr:colOff>
      <xdr:row>3</xdr:row>
      <xdr:rowOff>46876</xdr:rowOff>
    </xdr:to>
    <xdr:sp macro="" textlink="">
      <xdr:nvSpPr>
        <xdr:cNvPr id="6" name="Rectángulo: esquinas redondeadas 5">
          <a:hlinkClick xmlns:r="http://schemas.openxmlformats.org/officeDocument/2006/relationships" r:id="rId6"/>
          <a:extLst>
            <a:ext uri="{FF2B5EF4-FFF2-40B4-BE49-F238E27FC236}">
              <a16:creationId xmlns:a16="http://schemas.microsoft.com/office/drawing/2014/main" id="{66D5E870-65A9-4D13-9312-2BFD0FABC106}"/>
            </a:ext>
          </a:extLst>
        </xdr:cNvPr>
        <xdr:cNvSpPr/>
      </xdr:nvSpPr>
      <xdr:spPr>
        <a:xfrm>
          <a:off x="1979916"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10702</xdr:colOff>
      <xdr:row>1</xdr:row>
      <xdr:rowOff>32107</xdr:rowOff>
    </xdr:from>
    <xdr:to>
      <xdr:col>1</xdr:col>
      <xdr:colOff>1450702</xdr:colOff>
      <xdr:row>3</xdr:row>
      <xdr:rowOff>46876</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C2033EB4-4152-47B6-9791-578C57D18BDF}"/>
            </a:ext>
          </a:extLst>
        </xdr:cNvPr>
        <xdr:cNvSpPr/>
      </xdr:nvSpPr>
      <xdr:spPr>
        <a:xfrm>
          <a:off x="438792"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25329</xdr:colOff>
      <xdr:row>1</xdr:row>
      <xdr:rowOff>122778</xdr:rowOff>
    </xdr:from>
    <xdr:to>
      <xdr:col>7</xdr:col>
      <xdr:colOff>1551264</xdr:colOff>
      <xdr:row>4</xdr:row>
      <xdr:rowOff>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518131" y="321652"/>
          <a:ext cx="1525935" cy="44244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594632</xdr:colOff>
      <xdr:row>1</xdr:row>
      <xdr:rowOff>144653</xdr:rowOff>
    </xdr:from>
    <xdr:to>
      <xdr:col>4</xdr:col>
      <xdr:colOff>669367</xdr:colOff>
      <xdr:row>3</xdr:row>
      <xdr:rowOff>158365</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A060D6A-93C7-4A05-B579-6EB9ADA7B7D5}"/>
            </a:ext>
          </a:extLst>
        </xdr:cNvPr>
        <xdr:cNvSpPr/>
      </xdr:nvSpPr>
      <xdr:spPr>
        <a:xfrm>
          <a:off x="5692077" y="343527"/>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1</xdr:col>
      <xdr:colOff>753626</xdr:colOff>
      <xdr:row>1</xdr:row>
      <xdr:rowOff>125604</xdr:rowOff>
    </xdr:from>
    <xdr:to>
      <xdr:col>2</xdr:col>
      <xdr:colOff>1429533</xdr:colOff>
      <xdr:row>3</xdr:row>
      <xdr:rowOff>148841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992DAE2-146A-4C79-826B-0EE6C06D8B7F}"/>
            </a:ext>
          </a:extLst>
        </xdr:cNvPr>
        <xdr:cNvSpPr/>
      </xdr:nvSpPr>
      <xdr:spPr>
        <a:xfrm>
          <a:off x="1015302" y="324478"/>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6</xdr:col>
      <xdr:colOff>545436</xdr:colOff>
      <xdr:row>1</xdr:row>
      <xdr:rowOff>125604</xdr:rowOff>
    </xdr:from>
    <xdr:to>
      <xdr:col>6</xdr:col>
      <xdr:colOff>1985436</xdr:colOff>
      <xdr:row>3</xdr:row>
      <xdr:rowOff>167891</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C02F964D-C783-4704-98F8-B674A1BC8528}"/>
            </a:ext>
          </a:extLst>
        </xdr:cNvPr>
        <xdr:cNvSpPr/>
      </xdr:nvSpPr>
      <xdr:spPr>
        <a:xfrm>
          <a:off x="8835326" y="324478"/>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802718</xdr:colOff>
      <xdr:row>1</xdr:row>
      <xdr:rowOff>144654</xdr:rowOff>
    </xdr:from>
    <xdr:to>
      <xdr:col>6</xdr:col>
      <xdr:colOff>393040</xdr:colOff>
      <xdr:row>3</xdr:row>
      <xdr:rowOff>167892</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7286B60D-E563-42E3-B3E0-09882B9B4919}"/>
            </a:ext>
          </a:extLst>
        </xdr:cNvPr>
        <xdr:cNvSpPr/>
      </xdr:nvSpPr>
      <xdr:spPr>
        <a:xfrm>
          <a:off x="7292278" y="343528"/>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3085158</xdr:colOff>
      <xdr:row>1</xdr:row>
      <xdr:rowOff>144654</xdr:rowOff>
    </xdr:from>
    <xdr:to>
      <xdr:col>3</xdr:col>
      <xdr:colOff>480332</xdr:colOff>
      <xdr:row>3</xdr:row>
      <xdr:rowOff>158366</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AB27557B-3CC3-4755-8270-5C555FC4942C}"/>
            </a:ext>
          </a:extLst>
        </xdr:cNvPr>
        <xdr:cNvSpPr/>
      </xdr:nvSpPr>
      <xdr:spPr>
        <a:xfrm>
          <a:off x="4110927" y="343528"/>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1565450</xdr:colOff>
      <xdr:row>1</xdr:row>
      <xdr:rowOff>120999</xdr:rowOff>
    </xdr:from>
    <xdr:to>
      <xdr:col>2</xdr:col>
      <xdr:colOff>3005450</xdr:colOff>
      <xdr:row>3</xdr:row>
      <xdr:rowOff>144236</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98D119EB-DA40-471E-960E-641EDEBB7791}"/>
            </a:ext>
          </a:extLst>
        </xdr:cNvPr>
        <xdr:cNvSpPr/>
      </xdr:nvSpPr>
      <xdr:spPr>
        <a:xfrm>
          <a:off x="2591219" y="319873"/>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628649</xdr:colOff>
      <xdr:row>2</xdr:row>
      <xdr:rowOff>28574</xdr:rowOff>
    </xdr:from>
    <xdr:to>
      <xdr:col>8</xdr:col>
      <xdr:colOff>96974</xdr:colOff>
      <xdr:row>4</xdr:row>
      <xdr:rowOff>76199</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2449174" y="342899"/>
          <a:ext cx="1811475" cy="42862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2</xdr:col>
      <xdr:colOff>4676775</xdr:colOff>
      <xdr:row>2</xdr:row>
      <xdr:rowOff>47624</xdr:rowOff>
    </xdr:from>
    <xdr:to>
      <xdr:col>5</xdr:col>
      <xdr:colOff>19050</xdr:colOff>
      <xdr:row>4</xdr:row>
      <xdr:rowOff>57149</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E8A9DC0C-2582-4DB2-8DD0-3B62B59E2A90}"/>
            </a:ext>
          </a:extLst>
        </xdr:cNvPr>
        <xdr:cNvSpPr/>
      </xdr:nvSpPr>
      <xdr:spPr>
        <a:xfrm>
          <a:off x="5695950" y="361949"/>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1543050</xdr:colOff>
      <xdr:row>2</xdr:row>
      <xdr:rowOff>38100</xdr:rowOff>
    </xdr:from>
    <xdr:to>
      <xdr:col>2</xdr:col>
      <xdr:colOff>2983050</xdr:colOff>
      <xdr:row>4</xdr:row>
      <xdr:rowOff>57150</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89B785E-2075-45DA-A117-5E42AFAA9218}"/>
            </a:ext>
          </a:extLst>
        </xdr:cNvPr>
        <xdr:cNvSpPr/>
      </xdr:nvSpPr>
      <xdr:spPr>
        <a:xfrm>
          <a:off x="2562225" y="3524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0</xdr:colOff>
      <xdr:row>2</xdr:row>
      <xdr:rowOff>28575</xdr:rowOff>
    </xdr:from>
    <xdr:to>
      <xdr:col>2</xdr:col>
      <xdr:colOff>1440000</xdr:colOff>
      <xdr:row>4</xdr:row>
      <xdr:rowOff>47625</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4704267C-39FA-4107-BA78-B9EB6486686A}"/>
            </a:ext>
          </a:extLst>
        </xdr:cNvPr>
        <xdr:cNvSpPr/>
      </xdr:nvSpPr>
      <xdr:spPr>
        <a:xfrm>
          <a:off x="1019175" y="3429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1695449</xdr:colOff>
      <xdr:row>2</xdr:row>
      <xdr:rowOff>28575</xdr:rowOff>
    </xdr:from>
    <xdr:to>
      <xdr:col>5</xdr:col>
      <xdr:colOff>3135449</xdr:colOff>
      <xdr:row>4</xdr:row>
      <xdr:rowOff>66675</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C58A092-C285-40DA-B38B-5CA6B4AF6FB7}"/>
            </a:ext>
          </a:extLst>
        </xdr:cNvPr>
        <xdr:cNvSpPr/>
      </xdr:nvSpPr>
      <xdr:spPr>
        <a:xfrm>
          <a:off x="8839199" y="342900"/>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152401</xdr:colOff>
      <xdr:row>2</xdr:row>
      <xdr:rowOff>47625</xdr:rowOff>
    </xdr:from>
    <xdr:to>
      <xdr:col>5</xdr:col>
      <xdr:colOff>1543053</xdr:colOff>
      <xdr:row>4</xdr:row>
      <xdr:rowOff>66676</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51A1C679-D4C5-4D4D-BE65-6A85CB4FD5A1}"/>
            </a:ext>
          </a:extLst>
        </xdr:cNvPr>
        <xdr:cNvSpPr/>
      </xdr:nvSpPr>
      <xdr:spPr>
        <a:xfrm>
          <a:off x="7296151" y="361950"/>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3095625</xdr:colOff>
      <xdr:row>2</xdr:row>
      <xdr:rowOff>47625</xdr:rowOff>
    </xdr:from>
    <xdr:to>
      <xdr:col>2</xdr:col>
      <xdr:colOff>4562475</xdr:colOff>
      <xdr:row>4</xdr:row>
      <xdr:rowOff>57150</xdr:rowOff>
    </xdr:to>
    <xdr:sp macro="" textlink="">
      <xdr:nvSpPr>
        <xdr:cNvPr id="23" name="Rectángulo: esquinas redondeadas 22">
          <a:hlinkClick xmlns:r="http://schemas.openxmlformats.org/officeDocument/2006/relationships" r:id="rId7"/>
          <a:extLst>
            <a:ext uri="{FF2B5EF4-FFF2-40B4-BE49-F238E27FC236}">
              <a16:creationId xmlns:a16="http://schemas.microsoft.com/office/drawing/2014/main" id="{B476473C-7660-4180-AF58-E4C5A94623A4}"/>
            </a:ext>
          </a:extLst>
        </xdr:cNvPr>
        <xdr:cNvSpPr/>
      </xdr:nvSpPr>
      <xdr:spPr>
        <a:xfrm>
          <a:off x="4114800" y="361950"/>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552449</xdr:colOff>
      <xdr:row>1</xdr:row>
      <xdr:rowOff>190499</xdr:rowOff>
    </xdr:from>
    <xdr:to>
      <xdr:col>7</xdr:col>
      <xdr:colOff>382724</xdr:colOff>
      <xdr:row>4</xdr:row>
      <xdr:rowOff>28574</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0620374" y="390524"/>
          <a:ext cx="144000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495300</xdr:colOff>
      <xdr:row>2</xdr:row>
      <xdr:rowOff>19049</xdr:rowOff>
    </xdr:from>
    <xdr:to>
      <xdr:col>5</xdr:col>
      <xdr:colOff>152400</xdr:colOff>
      <xdr:row>4</xdr:row>
      <xdr:rowOff>28574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95105DEF-F746-49F3-8DB6-2D5C8888EB06}"/>
            </a:ext>
          </a:extLst>
        </xdr:cNvPr>
        <xdr:cNvSpPr/>
      </xdr:nvSpPr>
      <xdr:spPr>
        <a:xfrm>
          <a:off x="5562600" y="40957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1409700</xdr:colOff>
      <xdr:row>2</xdr:row>
      <xdr:rowOff>9525</xdr:rowOff>
    </xdr:from>
    <xdr:to>
      <xdr:col>2</xdr:col>
      <xdr:colOff>2849700</xdr:colOff>
      <xdr:row>4</xdr:row>
      <xdr:rowOff>28575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42A8725-0E76-421E-A639-62C89DFE5A47}"/>
            </a:ext>
          </a:extLst>
        </xdr:cNvPr>
        <xdr:cNvSpPr/>
      </xdr:nvSpPr>
      <xdr:spPr>
        <a:xfrm>
          <a:off x="2428875" y="40005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2971799</xdr:colOff>
      <xdr:row>2</xdr:row>
      <xdr:rowOff>19050</xdr:rowOff>
    </xdr:from>
    <xdr:to>
      <xdr:col>3</xdr:col>
      <xdr:colOff>363674</xdr:colOff>
      <xdr:row>4</xdr:row>
      <xdr:rowOff>38100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D61E35E1-60B0-4EFB-8E98-10F6F963670B}"/>
            </a:ext>
          </a:extLst>
        </xdr:cNvPr>
        <xdr:cNvSpPr/>
      </xdr:nvSpPr>
      <xdr:spPr>
        <a:xfrm>
          <a:off x="3990974"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628650</xdr:colOff>
      <xdr:row>2</xdr:row>
      <xdr:rowOff>0</xdr:rowOff>
    </xdr:from>
    <xdr:to>
      <xdr:col>2</xdr:col>
      <xdr:colOff>1306650</xdr:colOff>
      <xdr:row>4</xdr:row>
      <xdr:rowOff>19050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CB181022-D0EF-4CF7-A1A5-1550B7231274}"/>
            </a:ext>
          </a:extLst>
        </xdr:cNvPr>
        <xdr:cNvSpPr/>
      </xdr:nvSpPr>
      <xdr:spPr>
        <a:xfrm>
          <a:off x="885825" y="3905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1828799</xdr:colOff>
      <xdr:row>2</xdr:row>
      <xdr:rowOff>0</xdr:rowOff>
    </xdr:from>
    <xdr:to>
      <xdr:col>6</xdr:col>
      <xdr:colOff>77924</xdr:colOff>
      <xdr:row>4</xdr:row>
      <xdr:rowOff>38100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089DF350-98A9-432E-A024-69887B25FBAF}"/>
            </a:ext>
          </a:extLst>
        </xdr:cNvPr>
        <xdr:cNvSpPr/>
      </xdr:nvSpPr>
      <xdr:spPr>
        <a:xfrm>
          <a:off x="8705849" y="39052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285751</xdr:colOff>
      <xdr:row>2</xdr:row>
      <xdr:rowOff>19050</xdr:rowOff>
    </xdr:from>
    <xdr:to>
      <xdr:col>5</xdr:col>
      <xdr:colOff>1676403</xdr:colOff>
      <xdr:row>4</xdr:row>
      <xdr:rowOff>38101</xdr:rowOff>
    </xdr:to>
    <xdr:sp macro="" textlink="">
      <xdr:nvSpPr>
        <xdr:cNvPr id="18" name="Rectángulo: esquinas redondeadas 17">
          <a:hlinkClick xmlns:r="http://schemas.openxmlformats.org/officeDocument/2006/relationships" r:id="rId7"/>
          <a:extLst>
            <a:ext uri="{FF2B5EF4-FFF2-40B4-BE49-F238E27FC236}">
              <a16:creationId xmlns:a16="http://schemas.microsoft.com/office/drawing/2014/main" id="{ACFCBC11-F2A5-4009-B5CE-4DE1F7793435}"/>
            </a:ext>
          </a:extLst>
        </xdr:cNvPr>
        <xdr:cNvSpPr/>
      </xdr:nvSpPr>
      <xdr:spPr>
        <a:xfrm>
          <a:off x="7162801" y="40957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180974</xdr:colOff>
      <xdr:row>2</xdr:row>
      <xdr:rowOff>38100</xdr:rowOff>
    </xdr:from>
    <xdr:to>
      <xdr:col>7</xdr:col>
      <xdr:colOff>11249</xdr:colOff>
      <xdr:row>4</xdr:row>
      <xdr:rowOff>95250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0887074" y="428625"/>
          <a:ext cx="1278075" cy="43815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1085850</xdr:colOff>
      <xdr:row>2</xdr:row>
      <xdr:rowOff>38099</xdr:rowOff>
    </xdr:from>
    <xdr:to>
      <xdr:col>5</xdr:col>
      <xdr:colOff>742950</xdr:colOff>
      <xdr:row>4</xdr:row>
      <xdr:rowOff>47624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57424AE4-813D-493A-900D-37E428F4086D}"/>
            </a:ext>
          </a:extLst>
        </xdr:cNvPr>
        <xdr:cNvSpPr/>
      </xdr:nvSpPr>
      <xdr:spPr>
        <a:xfrm>
          <a:off x="5676900" y="42862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1524000</xdr:colOff>
      <xdr:row>2</xdr:row>
      <xdr:rowOff>28575</xdr:rowOff>
    </xdr:from>
    <xdr:to>
      <xdr:col>2</xdr:col>
      <xdr:colOff>2964000</xdr:colOff>
      <xdr:row>4</xdr:row>
      <xdr:rowOff>47625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A33D74BA-1345-498E-9827-427E04A5B70A}"/>
            </a:ext>
          </a:extLst>
        </xdr:cNvPr>
        <xdr:cNvSpPr/>
      </xdr:nvSpPr>
      <xdr:spPr>
        <a:xfrm>
          <a:off x="2543175" y="4191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3086099</xdr:colOff>
      <xdr:row>2</xdr:row>
      <xdr:rowOff>38100</xdr:rowOff>
    </xdr:from>
    <xdr:to>
      <xdr:col>3</xdr:col>
      <xdr:colOff>954224</xdr:colOff>
      <xdr:row>4</xdr:row>
      <xdr:rowOff>57150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FE877FE9-CC38-4124-A056-1D604F8581DE}"/>
            </a:ext>
          </a:extLst>
        </xdr:cNvPr>
        <xdr:cNvSpPr/>
      </xdr:nvSpPr>
      <xdr:spPr>
        <a:xfrm>
          <a:off x="4105274" y="4286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742950</xdr:colOff>
      <xdr:row>2</xdr:row>
      <xdr:rowOff>19050</xdr:rowOff>
    </xdr:from>
    <xdr:to>
      <xdr:col>2</xdr:col>
      <xdr:colOff>1420950</xdr:colOff>
      <xdr:row>4</xdr:row>
      <xdr:rowOff>38100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B77BE8E-8B8D-4B89-81A1-0184A53AD6EF}"/>
            </a:ext>
          </a:extLst>
        </xdr:cNvPr>
        <xdr:cNvSpPr/>
      </xdr:nvSpPr>
      <xdr:spPr>
        <a:xfrm>
          <a:off x="1000125"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2419349</xdr:colOff>
      <xdr:row>2</xdr:row>
      <xdr:rowOff>19050</xdr:rowOff>
    </xdr:from>
    <xdr:to>
      <xdr:col>5</xdr:col>
      <xdr:colOff>3859349</xdr:colOff>
      <xdr:row>4</xdr:row>
      <xdr:rowOff>57150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F5EF7CDB-4DD0-40E9-84A6-1D1D39CCD2AA}"/>
            </a:ext>
          </a:extLst>
        </xdr:cNvPr>
        <xdr:cNvSpPr/>
      </xdr:nvSpPr>
      <xdr:spPr>
        <a:xfrm>
          <a:off x="8820149" y="40957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876301</xdr:colOff>
      <xdr:row>2</xdr:row>
      <xdr:rowOff>38100</xdr:rowOff>
    </xdr:from>
    <xdr:to>
      <xdr:col>5</xdr:col>
      <xdr:colOff>2266953</xdr:colOff>
      <xdr:row>4</xdr:row>
      <xdr:rowOff>57151</xdr:rowOff>
    </xdr:to>
    <xdr:sp macro="" textlink="">
      <xdr:nvSpPr>
        <xdr:cNvPr id="33" name="Rectángulo: esquinas redondeadas 32">
          <a:hlinkClick xmlns:r="http://schemas.openxmlformats.org/officeDocument/2006/relationships" r:id="rId7"/>
          <a:extLst>
            <a:ext uri="{FF2B5EF4-FFF2-40B4-BE49-F238E27FC236}">
              <a16:creationId xmlns:a16="http://schemas.microsoft.com/office/drawing/2014/main" id="{BD7A3786-9E5D-4739-B579-ACE40554ED81}"/>
            </a:ext>
          </a:extLst>
        </xdr:cNvPr>
        <xdr:cNvSpPr/>
      </xdr:nvSpPr>
      <xdr:spPr>
        <a:xfrm>
          <a:off x="7277101" y="42862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323849</xdr:colOff>
      <xdr:row>2</xdr:row>
      <xdr:rowOff>38100</xdr:rowOff>
    </xdr:from>
    <xdr:to>
      <xdr:col>4</xdr:col>
      <xdr:colOff>276225</xdr:colOff>
      <xdr:row>4</xdr:row>
      <xdr:rowOff>38100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28FED85-3F7F-452E-9155-7450765409EE}"/>
            </a:ext>
          </a:extLst>
        </xdr:cNvPr>
        <xdr:cNvSpPr/>
      </xdr:nvSpPr>
      <xdr:spPr>
        <a:xfrm>
          <a:off x="4419599" y="428625"/>
          <a:ext cx="134302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381000</xdr:colOff>
      <xdr:row>2</xdr:row>
      <xdr:rowOff>28574</xdr:rowOff>
    </xdr:from>
    <xdr:to>
      <xdr:col>5</xdr:col>
      <xdr:colOff>1401900</xdr:colOff>
      <xdr:row>4</xdr:row>
      <xdr:rowOff>38099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BCD52D3-3A52-4453-9CB7-74F64A685477}"/>
            </a:ext>
          </a:extLst>
        </xdr:cNvPr>
        <xdr:cNvSpPr/>
      </xdr:nvSpPr>
      <xdr:spPr>
        <a:xfrm>
          <a:off x="5867400" y="419099"/>
          <a:ext cx="144000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2019299</xdr:colOff>
      <xdr:row>2</xdr:row>
      <xdr:rowOff>38099</xdr:rowOff>
    </xdr:from>
    <xdr:to>
      <xdr:col>3</xdr:col>
      <xdr:colOff>219075</xdr:colOff>
      <xdr:row>4</xdr:row>
      <xdr:rowOff>47624</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AC3672C-3B8F-4A2E-9F94-F972E0D38F1F}"/>
            </a:ext>
          </a:extLst>
        </xdr:cNvPr>
        <xdr:cNvSpPr/>
      </xdr:nvSpPr>
      <xdr:spPr>
        <a:xfrm>
          <a:off x="3038474" y="428624"/>
          <a:ext cx="1276351"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4</xdr:row>
      <xdr:rowOff>28575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433DD06-9B52-42B5-A200-12F2ACAF1E34}"/>
            </a:ext>
          </a:extLst>
        </xdr:cNvPr>
        <xdr:cNvSpPr/>
      </xdr:nvSpPr>
      <xdr:spPr>
        <a:xfrm>
          <a:off x="8924924" y="419100"/>
          <a:ext cx="1440000" cy="381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28574</xdr:rowOff>
    </xdr:from>
    <xdr:to>
      <xdr:col>2</xdr:col>
      <xdr:colOff>561975</xdr:colOff>
      <xdr:row>4</xdr:row>
      <xdr:rowOff>38099</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6E667404-7521-4714-B327-B7B3E3CB7CAB}"/>
            </a:ext>
          </a:extLst>
        </xdr:cNvPr>
        <xdr:cNvSpPr/>
      </xdr:nvSpPr>
      <xdr:spPr>
        <a:xfrm>
          <a:off x="381000" y="419099"/>
          <a:ext cx="120015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695324</xdr:colOff>
      <xdr:row>2</xdr:row>
      <xdr:rowOff>38100</xdr:rowOff>
    </xdr:from>
    <xdr:to>
      <xdr:col>2</xdr:col>
      <xdr:colOff>1905000</xdr:colOff>
      <xdr:row>4</xdr:row>
      <xdr:rowOff>38100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8B8205D1-5109-4A14-87E3-A0616CC425FB}"/>
            </a:ext>
          </a:extLst>
        </xdr:cNvPr>
        <xdr:cNvSpPr/>
      </xdr:nvSpPr>
      <xdr:spPr>
        <a:xfrm>
          <a:off x="1714499" y="428625"/>
          <a:ext cx="120967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1485900</xdr:colOff>
      <xdr:row>2</xdr:row>
      <xdr:rowOff>28575</xdr:rowOff>
    </xdr:from>
    <xdr:to>
      <xdr:col>6</xdr:col>
      <xdr:colOff>497025</xdr:colOff>
      <xdr:row>4</xdr:row>
      <xdr:rowOff>28575</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30E971C9-73B7-4C57-8CD4-45E2E7BDEBC5}"/>
            </a:ext>
          </a:extLst>
        </xdr:cNvPr>
        <xdr:cNvSpPr/>
      </xdr:nvSpPr>
      <xdr:spPr>
        <a:xfrm>
          <a:off x="7391400" y="419100"/>
          <a:ext cx="1440000" cy="3810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161924</xdr:colOff>
      <xdr:row>2</xdr:row>
      <xdr:rowOff>9524</xdr:rowOff>
    </xdr:from>
    <xdr:to>
      <xdr:col>5</xdr:col>
      <xdr:colOff>1038225</xdr:colOff>
      <xdr:row>4</xdr:row>
      <xdr:rowOff>38099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514974" y="400049"/>
          <a:ext cx="129540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3</xdr:col>
      <xdr:colOff>200025</xdr:colOff>
      <xdr:row>1</xdr:row>
      <xdr:rowOff>190499</xdr:rowOff>
    </xdr:from>
    <xdr:to>
      <xdr:col>4</xdr:col>
      <xdr:colOff>19050</xdr:colOff>
      <xdr:row>4</xdr:row>
      <xdr:rowOff>47624</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162425" y="390524"/>
          <a:ext cx="1209675" cy="4286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1924048</xdr:colOff>
      <xdr:row>2</xdr:row>
      <xdr:rowOff>0</xdr:rowOff>
    </xdr:from>
    <xdr:to>
      <xdr:col>3</xdr:col>
      <xdr:colOff>66674</xdr:colOff>
      <xdr:row>4</xdr:row>
      <xdr:rowOff>28575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43223" y="390525"/>
          <a:ext cx="108585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581024</xdr:colOff>
      <xdr:row>1</xdr:row>
      <xdr:rowOff>190499</xdr:rowOff>
    </xdr:from>
    <xdr:to>
      <xdr:col>7</xdr:col>
      <xdr:colOff>411299</xdr:colOff>
      <xdr:row>4</xdr:row>
      <xdr:rowOff>47625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8782049" y="390524"/>
          <a:ext cx="1440000" cy="428626"/>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1</xdr:row>
      <xdr:rowOff>171449</xdr:rowOff>
    </xdr:from>
    <xdr:to>
      <xdr:col>2</xdr:col>
      <xdr:colOff>504825</xdr:colOff>
      <xdr:row>4</xdr:row>
      <xdr:rowOff>28575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00000000-0008-0000-0600-000006000000}"/>
            </a:ext>
          </a:extLst>
        </xdr:cNvPr>
        <xdr:cNvSpPr/>
      </xdr:nvSpPr>
      <xdr:spPr>
        <a:xfrm>
          <a:off x="381000" y="371474"/>
          <a:ext cx="1143000"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647699</xdr:colOff>
      <xdr:row>1</xdr:row>
      <xdr:rowOff>171450</xdr:rowOff>
    </xdr:from>
    <xdr:to>
      <xdr:col>2</xdr:col>
      <xdr:colOff>1771650</xdr:colOff>
      <xdr:row>4</xdr:row>
      <xdr:rowOff>19050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00000000-0008-0000-0600-000007000000}"/>
            </a:ext>
          </a:extLst>
        </xdr:cNvPr>
        <xdr:cNvSpPr/>
      </xdr:nvSpPr>
      <xdr:spPr>
        <a:xfrm>
          <a:off x="1666874" y="371475"/>
          <a:ext cx="1123951" cy="4191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1190623</xdr:colOff>
      <xdr:row>2</xdr:row>
      <xdr:rowOff>9524</xdr:rowOff>
    </xdr:from>
    <xdr:to>
      <xdr:col>6</xdr:col>
      <xdr:colOff>47625</xdr:colOff>
      <xdr:row>4</xdr:row>
      <xdr:rowOff>57150</xdr:rowOff>
    </xdr:to>
    <xdr:sp macro="" textlink="">
      <xdr:nvSpPr>
        <xdr:cNvPr id="8" name="Rectángulo: esquinas redondeadas 7">
          <a:hlinkClick xmlns:r="http://schemas.openxmlformats.org/officeDocument/2006/relationships" r:id="rId7"/>
          <a:extLst>
            <a:ext uri="{FF2B5EF4-FFF2-40B4-BE49-F238E27FC236}">
              <a16:creationId xmlns:a16="http://schemas.microsoft.com/office/drawing/2014/main" id="{FD53AD1F-883E-49FC-A3F1-5F4C1C08CFDE}"/>
            </a:ext>
          </a:extLst>
        </xdr:cNvPr>
        <xdr:cNvSpPr/>
      </xdr:nvSpPr>
      <xdr:spPr>
        <a:xfrm>
          <a:off x="6962773" y="400049"/>
          <a:ext cx="1285877"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179294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798734" y="200025"/>
          <a:ext cx="1443362" cy="40509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M17"/>
  <sheetViews>
    <sheetView showGridLines="0" workbookViewId="0"/>
  </sheetViews>
  <sheetFormatPr baseColWidth="10" defaultRowHeight="15" x14ac:dyDescent="0.25"/>
  <sheetData>
    <row r="1" spans="2:13" ht="15.75" thickBot="1" x14ac:dyDescent="0.3"/>
    <row r="2" spans="2:13" x14ac:dyDescent="0.25">
      <c r="B2" s="2"/>
      <c r="C2" s="3"/>
      <c r="D2" s="3"/>
      <c r="E2" s="3"/>
      <c r="F2" s="3"/>
      <c r="G2" s="3"/>
      <c r="H2" s="3"/>
      <c r="I2" s="3"/>
      <c r="J2" s="3"/>
      <c r="K2" s="3"/>
      <c r="L2" s="3"/>
      <c r="M2" s="4"/>
    </row>
    <row r="3" spans="2:13" ht="23.25" x14ac:dyDescent="0.35">
      <c r="B3" s="88" t="s">
        <v>72</v>
      </c>
      <c r="C3" s="89"/>
      <c r="D3" s="89"/>
      <c r="E3" s="89"/>
      <c r="F3" s="89"/>
      <c r="G3" s="89"/>
      <c r="H3" s="89"/>
      <c r="I3" s="89"/>
      <c r="J3" s="89"/>
      <c r="K3" s="89"/>
      <c r="L3" s="89"/>
      <c r="M3" s="90"/>
    </row>
    <row r="4" spans="2:13" ht="23.25" x14ac:dyDescent="0.35">
      <c r="B4" s="88" t="s">
        <v>11</v>
      </c>
      <c r="C4" s="89"/>
      <c r="D4" s="89"/>
      <c r="E4" s="89"/>
      <c r="F4" s="89"/>
      <c r="G4" s="89"/>
      <c r="H4" s="89"/>
      <c r="I4" s="89"/>
      <c r="J4" s="89"/>
      <c r="K4" s="89"/>
      <c r="L4" s="89"/>
      <c r="M4" s="90"/>
    </row>
    <row r="5" spans="2:13" x14ac:dyDescent="0.25">
      <c r="B5" s="5"/>
      <c r="M5" s="6"/>
    </row>
    <row r="6" spans="2:13" x14ac:dyDescent="0.25">
      <c r="B6" s="5"/>
      <c r="C6" s="91" t="s">
        <v>83</v>
      </c>
      <c r="D6" s="91"/>
      <c r="E6" s="91"/>
      <c r="F6" s="91"/>
      <c r="G6" s="91"/>
      <c r="H6" s="91"/>
      <c r="I6" s="91"/>
      <c r="J6" s="91"/>
      <c r="K6" s="91"/>
      <c r="L6" s="91"/>
      <c r="M6" s="6"/>
    </row>
    <row r="7" spans="2:13" x14ac:dyDescent="0.25">
      <c r="B7" s="5"/>
      <c r="C7" s="91"/>
      <c r="D7" s="91"/>
      <c r="E7" s="91"/>
      <c r="F7" s="91"/>
      <c r="G7" s="91"/>
      <c r="H7" s="91"/>
      <c r="I7" s="91"/>
      <c r="J7" s="91"/>
      <c r="K7" s="91"/>
      <c r="L7" s="91"/>
      <c r="M7" s="6"/>
    </row>
    <row r="8" spans="2:13" x14ac:dyDescent="0.25">
      <c r="B8" s="5"/>
      <c r="M8" s="6"/>
    </row>
    <row r="9" spans="2:13" x14ac:dyDescent="0.25">
      <c r="B9" s="5"/>
      <c r="M9" s="6"/>
    </row>
    <row r="10" spans="2:13" x14ac:dyDescent="0.25">
      <c r="B10" s="5"/>
      <c r="M10" s="6"/>
    </row>
    <row r="11" spans="2:13" x14ac:dyDescent="0.25">
      <c r="B11" s="5"/>
      <c r="M11" s="6"/>
    </row>
    <row r="12" spans="2:13" x14ac:dyDescent="0.25">
      <c r="B12" s="5"/>
      <c r="M12" s="6"/>
    </row>
    <row r="13" spans="2:13" x14ac:dyDescent="0.25">
      <c r="B13" s="5"/>
      <c r="M13" s="6"/>
    </row>
    <row r="14" spans="2:13" x14ac:dyDescent="0.25">
      <c r="B14" s="5"/>
      <c r="M14" s="6"/>
    </row>
    <row r="15" spans="2:13" x14ac:dyDescent="0.25">
      <c r="B15" s="5"/>
      <c r="M15" s="6"/>
    </row>
    <row r="16" spans="2:13" x14ac:dyDescent="0.25">
      <c r="B16" s="5"/>
      <c r="M16" s="6"/>
    </row>
    <row r="17" spans="2:13" ht="15.75" thickBot="1" x14ac:dyDescent="0.3">
      <c r="B17" s="7"/>
      <c r="C17" s="8"/>
      <c r="D17" s="8"/>
      <c r="E17" s="8"/>
      <c r="F17" s="8"/>
      <c r="G17" s="8"/>
      <c r="H17" s="8"/>
      <c r="I17" s="8"/>
      <c r="J17" s="8"/>
      <c r="K17" s="8"/>
      <c r="L17" s="8"/>
      <c r="M17" s="9"/>
    </row>
  </sheetData>
  <sheetProtection algorithmName="SHA-512" hashValue="Z30T8tOW+U6YEXSAq0Lh83etmZ0BsgykdyCBAMX8FQvjcfLK800kxCdBmrbGavw2v3PpX1MlTyTzMp8kBLU9uA==" saltValue="wag4mmpqS04nCBS4eUILWA==" spinCount="100000" sheet="1" objects="1" scenarios="1"/>
  <mergeCells count="3">
    <mergeCell ref="B3:M3"/>
    <mergeCell ref="B4:M4"/>
    <mergeCell ref="C6:L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topLeftCell="A397" workbookViewId="0">
      <selection activeCell="A427" sqref="A427"/>
    </sheetView>
  </sheetViews>
  <sheetFormatPr baseColWidth="10" defaultRowHeight="15" x14ac:dyDescent="0.25"/>
  <cols>
    <col min="1" max="1" width="125" customWidth="1"/>
  </cols>
  <sheetData>
    <row r="1" spans="1:1" x14ac:dyDescent="0.25">
      <c r="A1" t="s">
        <v>155</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row r="42" spans="1:1" x14ac:dyDescent="0.25">
      <c r="A42" t="s">
        <v>221</v>
      </c>
    </row>
    <row r="43" spans="1:1" x14ac:dyDescent="0.25">
      <c r="A43" t="s">
        <v>222</v>
      </c>
    </row>
    <row r="44" spans="1:1" x14ac:dyDescent="0.25">
      <c r="A44" t="s">
        <v>223</v>
      </c>
    </row>
    <row r="45" spans="1:1" x14ac:dyDescent="0.25">
      <c r="A45" t="s">
        <v>224</v>
      </c>
    </row>
    <row r="46" spans="1:1" x14ac:dyDescent="0.25">
      <c r="A46" t="s">
        <v>225</v>
      </c>
    </row>
    <row r="47" spans="1:1" x14ac:dyDescent="0.25">
      <c r="A47" t="s">
        <v>226</v>
      </c>
    </row>
    <row r="48" spans="1:1" x14ac:dyDescent="0.25">
      <c r="A48" t="s">
        <v>227</v>
      </c>
    </row>
    <row r="49" spans="1:1" x14ac:dyDescent="0.25">
      <c r="A49" t="s">
        <v>228</v>
      </c>
    </row>
    <row r="50" spans="1:1" x14ac:dyDescent="0.25">
      <c r="A50" t="s">
        <v>229</v>
      </c>
    </row>
    <row r="51" spans="1:1" x14ac:dyDescent="0.25">
      <c r="A51" t="s">
        <v>230</v>
      </c>
    </row>
    <row r="52" spans="1:1" x14ac:dyDescent="0.25">
      <c r="A52" t="s">
        <v>231</v>
      </c>
    </row>
    <row r="53" spans="1:1" x14ac:dyDescent="0.25">
      <c r="A53" t="s">
        <v>232</v>
      </c>
    </row>
    <row r="54" spans="1:1" x14ac:dyDescent="0.25">
      <c r="A54" t="s">
        <v>233</v>
      </c>
    </row>
    <row r="55" spans="1:1" x14ac:dyDescent="0.25">
      <c r="A55" t="s">
        <v>234</v>
      </c>
    </row>
    <row r="56" spans="1:1" x14ac:dyDescent="0.25">
      <c r="A56" t="s">
        <v>235</v>
      </c>
    </row>
    <row r="57" spans="1:1" x14ac:dyDescent="0.25">
      <c r="A57" t="s">
        <v>236</v>
      </c>
    </row>
    <row r="58" spans="1:1" x14ac:dyDescent="0.25">
      <c r="A58" t="s">
        <v>237</v>
      </c>
    </row>
    <row r="59" spans="1:1" x14ac:dyDescent="0.25">
      <c r="A59" t="s">
        <v>238</v>
      </c>
    </row>
    <row r="60" spans="1:1" x14ac:dyDescent="0.25">
      <c r="A60" t="s">
        <v>239</v>
      </c>
    </row>
    <row r="61" spans="1:1" x14ac:dyDescent="0.25">
      <c r="A61" t="s">
        <v>240</v>
      </c>
    </row>
    <row r="62" spans="1:1" x14ac:dyDescent="0.25">
      <c r="A62" t="s">
        <v>241</v>
      </c>
    </row>
    <row r="63" spans="1:1" x14ac:dyDescent="0.25">
      <c r="A63" t="s">
        <v>242</v>
      </c>
    </row>
    <row r="64" spans="1:1" x14ac:dyDescent="0.25">
      <c r="A64" t="s">
        <v>243</v>
      </c>
    </row>
    <row r="65" spans="1:1" x14ac:dyDescent="0.25">
      <c r="A65" t="s">
        <v>244</v>
      </c>
    </row>
    <row r="66" spans="1:1" x14ac:dyDescent="0.25">
      <c r="A66" t="s">
        <v>245</v>
      </c>
    </row>
    <row r="67" spans="1:1" x14ac:dyDescent="0.25">
      <c r="A67" t="s">
        <v>246</v>
      </c>
    </row>
    <row r="68" spans="1:1" x14ac:dyDescent="0.25">
      <c r="A68" t="s">
        <v>247</v>
      </c>
    </row>
    <row r="69" spans="1:1" x14ac:dyDescent="0.25">
      <c r="A69" t="s">
        <v>248</v>
      </c>
    </row>
    <row r="70" spans="1:1" x14ac:dyDescent="0.25">
      <c r="A70" t="s">
        <v>249</v>
      </c>
    </row>
    <row r="71" spans="1:1" x14ac:dyDescent="0.25">
      <c r="A71" t="s">
        <v>250</v>
      </c>
    </row>
    <row r="72" spans="1:1" x14ac:dyDescent="0.25">
      <c r="A72" t="s">
        <v>251</v>
      </c>
    </row>
    <row r="73" spans="1:1" x14ac:dyDescent="0.25">
      <c r="A73" t="s">
        <v>252</v>
      </c>
    </row>
    <row r="74" spans="1:1" x14ac:dyDescent="0.25">
      <c r="A74" t="s">
        <v>253</v>
      </c>
    </row>
    <row r="75" spans="1:1" x14ac:dyDescent="0.25">
      <c r="A75" t="s">
        <v>254</v>
      </c>
    </row>
    <row r="76" spans="1:1" x14ac:dyDescent="0.25">
      <c r="A76" t="s">
        <v>255</v>
      </c>
    </row>
    <row r="77" spans="1:1" x14ac:dyDescent="0.25">
      <c r="A77" t="s">
        <v>256</v>
      </c>
    </row>
    <row r="78" spans="1:1" x14ac:dyDescent="0.25">
      <c r="A78" t="s">
        <v>257</v>
      </c>
    </row>
    <row r="79" spans="1:1" x14ac:dyDescent="0.25">
      <c r="A79" t="s">
        <v>258</v>
      </c>
    </row>
    <row r="80" spans="1:1" x14ac:dyDescent="0.25">
      <c r="A80" t="s">
        <v>259</v>
      </c>
    </row>
    <row r="81" spans="1:1" x14ac:dyDescent="0.25">
      <c r="A81" t="s">
        <v>260</v>
      </c>
    </row>
    <row r="82" spans="1:1" x14ac:dyDescent="0.25">
      <c r="A82" t="s">
        <v>261</v>
      </c>
    </row>
    <row r="83" spans="1:1" x14ac:dyDescent="0.25">
      <c r="A83" t="s">
        <v>262</v>
      </c>
    </row>
    <row r="84" spans="1:1" x14ac:dyDescent="0.25">
      <c r="A84" t="s">
        <v>263</v>
      </c>
    </row>
    <row r="85" spans="1:1" x14ac:dyDescent="0.25">
      <c r="A85" t="s">
        <v>264</v>
      </c>
    </row>
    <row r="86" spans="1:1" x14ac:dyDescent="0.25">
      <c r="A86" t="s">
        <v>265</v>
      </c>
    </row>
    <row r="87" spans="1:1" x14ac:dyDescent="0.25">
      <c r="A87" t="s">
        <v>266</v>
      </c>
    </row>
    <row r="88" spans="1:1" x14ac:dyDescent="0.25">
      <c r="A88" t="s">
        <v>267</v>
      </c>
    </row>
    <row r="89" spans="1:1" x14ac:dyDescent="0.25">
      <c r="A89" t="s">
        <v>268</v>
      </c>
    </row>
    <row r="90" spans="1:1" x14ac:dyDescent="0.25">
      <c r="A90" t="s">
        <v>269</v>
      </c>
    </row>
    <row r="91" spans="1:1" x14ac:dyDescent="0.25">
      <c r="A91" t="s">
        <v>270</v>
      </c>
    </row>
    <row r="92" spans="1:1" x14ac:dyDescent="0.25">
      <c r="A92" t="s">
        <v>271</v>
      </c>
    </row>
    <row r="93" spans="1:1" x14ac:dyDescent="0.25">
      <c r="A93" t="s">
        <v>272</v>
      </c>
    </row>
    <row r="94" spans="1:1" x14ac:dyDescent="0.25">
      <c r="A94" t="s">
        <v>273</v>
      </c>
    </row>
    <row r="95" spans="1:1" x14ac:dyDescent="0.25">
      <c r="A95" t="s">
        <v>274</v>
      </c>
    </row>
    <row r="96" spans="1:1" x14ac:dyDescent="0.25">
      <c r="A96" t="s">
        <v>275</v>
      </c>
    </row>
    <row r="97" spans="1:1" x14ac:dyDescent="0.25">
      <c r="A97" t="s">
        <v>276</v>
      </c>
    </row>
    <row r="98" spans="1:1" x14ac:dyDescent="0.25">
      <c r="A98" t="s">
        <v>277</v>
      </c>
    </row>
    <row r="99" spans="1:1" x14ac:dyDescent="0.25">
      <c r="A99" t="s">
        <v>278</v>
      </c>
    </row>
    <row r="100" spans="1:1" x14ac:dyDescent="0.25">
      <c r="A100" t="s">
        <v>279</v>
      </c>
    </row>
    <row r="101" spans="1:1" x14ac:dyDescent="0.25">
      <c r="A101" t="s">
        <v>280</v>
      </c>
    </row>
    <row r="102" spans="1:1" x14ac:dyDescent="0.25">
      <c r="A102" t="s">
        <v>281</v>
      </c>
    </row>
    <row r="103" spans="1:1" x14ac:dyDescent="0.25">
      <c r="A103" t="s">
        <v>282</v>
      </c>
    </row>
    <row r="104" spans="1:1" x14ac:dyDescent="0.25">
      <c r="A104" t="s">
        <v>283</v>
      </c>
    </row>
    <row r="105" spans="1:1" x14ac:dyDescent="0.25">
      <c r="A105" t="s">
        <v>284</v>
      </c>
    </row>
    <row r="106" spans="1:1" x14ac:dyDescent="0.25">
      <c r="A106" t="s">
        <v>285</v>
      </c>
    </row>
    <row r="107" spans="1:1" x14ac:dyDescent="0.25">
      <c r="A107" t="s">
        <v>286</v>
      </c>
    </row>
    <row r="108" spans="1:1" x14ac:dyDescent="0.25">
      <c r="A108" t="s">
        <v>287</v>
      </c>
    </row>
    <row r="109" spans="1:1" x14ac:dyDescent="0.25">
      <c r="A109" t="s">
        <v>288</v>
      </c>
    </row>
    <row r="110" spans="1:1" x14ac:dyDescent="0.25">
      <c r="A110" t="s">
        <v>289</v>
      </c>
    </row>
    <row r="111" spans="1:1" x14ac:dyDescent="0.25">
      <c r="A111" t="s">
        <v>290</v>
      </c>
    </row>
    <row r="112" spans="1:1" x14ac:dyDescent="0.25">
      <c r="A112" t="s">
        <v>291</v>
      </c>
    </row>
    <row r="113" spans="1:1" x14ac:dyDescent="0.25">
      <c r="A113" t="s">
        <v>292</v>
      </c>
    </row>
    <row r="114" spans="1:1" x14ac:dyDescent="0.25">
      <c r="A114" t="s">
        <v>293</v>
      </c>
    </row>
    <row r="115" spans="1:1" x14ac:dyDescent="0.25">
      <c r="A115" t="s">
        <v>294</v>
      </c>
    </row>
    <row r="116" spans="1:1" x14ac:dyDescent="0.25">
      <c r="A116" t="s">
        <v>295</v>
      </c>
    </row>
    <row r="117" spans="1:1" x14ac:dyDescent="0.25">
      <c r="A117" t="s">
        <v>296</v>
      </c>
    </row>
    <row r="118" spans="1:1" x14ac:dyDescent="0.25">
      <c r="A118" t="s">
        <v>297</v>
      </c>
    </row>
    <row r="119" spans="1:1" x14ac:dyDescent="0.25">
      <c r="A119" t="s">
        <v>298</v>
      </c>
    </row>
    <row r="120" spans="1:1" x14ac:dyDescent="0.25">
      <c r="A120" t="s">
        <v>299</v>
      </c>
    </row>
    <row r="121" spans="1:1" x14ac:dyDescent="0.25">
      <c r="A121" t="s">
        <v>300</v>
      </c>
    </row>
    <row r="122" spans="1:1" x14ac:dyDescent="0.25">
      <c r="A122" t="s">
        <v>301</v>
      </c>
    </row>
    <row r="123" spans="1:1" x14ac:dyDescent="0.25">
      <c r="A123" t="s">
        <v>302</v>
      </c>
    </row>
    <row r="124" spans="1:1" x14ac:dyDescent="0.25">
      <c r="A124" t="s">
        <v>303</v>
      </c>
    </row>
    <row r="125" spans="1:1" x14ac:dyDescent="0.25">
      <c r="A125" t="s">
        <v>304</v>
      </c>
    </row>
    <row r="126" spans="1:1" x14ac:dyDescent="0.25">
      <c r="A126" t="s">
        <v>305</v>
      </c>
    </row>
    <row r="127" spans="1:1" x14ac:dyDescent="0.25">
      <c r="A127" t="s">
        <v>306</v>
      </c>
    </row>
    <row r="128" spans="1:1" x14ac:dyDescent="0.25">
      <c r="A128" t="s">
        <v>307</v>
      </c>
    </row>
    <row r="129" spans="1:1" x14ac:dyDescent="0.25">
      <c r="A129" t="s">
        <v>308</v>
      </c>
    </row>
    <row r="130" spans="1:1" x14ac:dyDescent="0.25">
      <c r="A130" t="s">
        <v>309</v>
      </c>
    </row>
    <row r="131" spans="1:1" x14ac:dyDescent="0.25">
      <c r="A131" t="s">
        <v>310</v>
      </c>
    </row>
    <row r="132" spans="1:1" x14ac:dyDescent="0.25">
      <c r="A132" t="s">
        <v>311</v>
      </c>
    </row>
    <row r="133" spans="1:1" x14ac:dyDescent="0.25">
      <c r="A133" t="s">
        <v>312</v>
      </c>
    </row>
    <row r="134" spans="1:1" x14ac:dyDescent="0.25">
      <c r="A134" t="s">
        <v>313</v>
      </c>
    </row>
    <row r="135" spans="1:1" x14ac:dyDescent="0.25">
      <c r="A135" t="s">
        <v>314</v>
      </c>
    </row>
    <row r="136" spans="1:1" x14ac:dyDescent="0.25">
      <c r="A136" t="s">
        <v>315</v>
      </c>
    </row>
    <row r="137" spans="1:1" x14ac:dyDescent="0.25">
      <c r="A137" t="s">
        <v>316</v>
      </c>
    </row>
    <row r="138" spans="1:1" x14ac:dyDescent="0.25">
      <c r="A138" t="s">
        <v>317</v>
      </c>
    </row>
    <row r="139" spans="1:1" x14ac:dyDescent="0.25">
      <c r="A139" t="s">
        <v>318</v>
      </c>
    </row>
    <row r="140" spans="1:1" x14ac:dyDescent="0.25">
      <c r="A140" t="s">
        <v>319</v>
      </c>
    </row>
    <row r="141" spans="1:1" x14ac:dyDescent="0.25">
      <c r="A141" t="s">
        <v>320</v>
      </c>
    </row>
    <row r="142" spans="1:1" x14ac:dyDescent="0.25">
      <c r="A142" t="s">
        <v>321</v>
      </c>
    </row>
    <row r="143" spans="1:1" x14ac:dyDescent="0.25">
      <c r="A143" t="s">
        <v>322</v>
      </c>
    </row>
    <row r="144" spans="1:1" x14ac:dyDescent="0.25">
      <c r="A144" t="s">
        <v>323</v>
      </c>
    </row>
    <row r="145" spans="1:1" x14ac:dyDescent="0.25">
      <c r="A145" t="s">
        <v>324</v>
      </c>
    </row>
    <row r="146" spans="1:1" x14ac:dyDescent="0.25">
      <c r="A146" t="s">
        <v>325</v>
      </c>
    </row>
    <row r="147" spans="1:1" x14ac:dyDescent="0.25">
      <c r="A147" t="s">
        <v>326</v>
      </c>
    </row>
    <row r="148" spans="1:1" x14ac:dyDescent="0.25">
      <c r="A148" t="s">
        <v>327</v>
      </c>
    </row>
    <row r="149" spans="1:1" x14ac:dyDescent="0.25">
      <c r="A149" t="s">
        <v>328</v>
      </c>
    </row>
    <row r="150" spans="1:1" x14ac:dyDescent="0.25">
      <c r="A150" t="s">
        <v>329</v>
      </c>
    </row>
    <row r="151" spans="1:1" x14ac:dyDescent="0.25">
      <c r="A151" t="s">
        <v>330</v>
      </c>
    </row>
    <row r="152" spans="1:1" x14ac:dyDescent="0.25">
      <c r="A152" t="s">
        <v>331</v>
      </c>
    </row>
    <row r="153" spans="1:1" x14ac:dyDescent="0.25">
      <c r="A153" t="s">
        <v>332</v>
      </c>
    </row>
    <row r="154" spans="1:1" x14ac:dyDescent="0.25">
      <c r="A154" t="s">
        <v>333</v>
      </c>
    </row>
    <row r="155" spans="1:1" x14ac:dyDescent="0.25">
      <c r="A155" t="s">
        <v>334</v>
      </c>
    </row>
    <row r="156" spans="1:1" x14ac:dyDescent="0.25">
      <c r="A156" t="s">
        <v>335</v>
      </c>
    </row>
    <row r="157" spans="1:1" x14ac:dyDescent="0.25">
      <c r="A157" t="s">
        <v>336</v>
      </c>
    </row>
    <row r="158" spans="1:1" x14ac:dyDescent="0.25">
      <c r="A158" t="s">
        <v>337</v>
      </c>
    </row>
    <row r="159" spans="1:1" x14ac:dyDescent="0.25">
      <c r="A159" t="s">
        <v>338</v>
      </c>
    </row>
    <row r="160" spans="1:1" x14ac:dyDescent="0.25">
      <c r="A160" t="s">
        <v>339</v>
      </c>
    </row>
    <row r="161" spans="1:1" x14ac:dyDescent="0.25">
      <c r="A161" t="s">
        <v>340</v>
      </c>
    </row>
    <row r="162" spans="1:1" x14ac:dyDescent="0.25">
      <c r="A162" t="s">
        <v>341</v>
      </c>
    </row>
    <row r="163" spans="1:1" x14ac:dyDescent="0.25">
      <c r="A163" t="s">
        <v>342</v>
      </c>
    </row>
    <row r="164" spans="1:1" x14ac:dyDescent="0.25">
      <c r="A164" t="s">
        <v>343</v>
      </c>
    </row>
    <row r="165" spans="1:1" x14ac:dyDescent="0.25">
      <c r="A165" t="s">
        <v>344</v>
      </c>
    </row>
    <row r="166" spans="1:1" x14ac:dyDescent="0.25">
      <c r="A166" t="s">
        <v>345</v>
      </c>
    </row>
    <row r="167" spans="1:1" x14ac:dyDescent="0.25">
      <c r="A167" t="s">
        <v>346</v>
      </c>
    </row>
    <row r="168" spans="1:1" x14ac:dyDescent="0.25">
      <c r="A168" t="s">
        <v>347</v>
      </c>
    </row>
    <row r="169" spans="1:1" x14ac:dyDescent="0.25">
      <c r="A169" t="s">
        <v>348</v>
      </c>
    </row>
    <row r="170" spans="1:1" x14ac:dyDescent="0.25">
      <c r="A170" t="s">
        <v>349</v>
      </c>
    </row>
    <row r="171" spans="1:1" x14ac:dyDescent="0.25">
      <c r="A171" t="s">
        <v>350</v>
      </c>
    </row>
    <row r="172" spans="1:1" x14ac:dyDescent="0.25">
      <c r="A172" t="s">
        <v>351</v>
      </c>
    </row>
    <row r="173" spans="1:1" x14ac:dyDescent="0.25">
      <c r="A173" t="s">
        <v>352</v>
      </c>
    </row>
    <row r="174" spans="1:1" x14ac:dyDescent="0.25">
      <c r="A174" t="s">
        <v>353</v>
      </c>
    </row>
    <row r="175" spans="1:1" x14ac:dyDescent="0.25">
      <c r="A175" t="s">
        <v>354</v>
      </c>
    </row>
    <row r="176" spans="1:1" x14ac:dyDescent="0.25">
      <c r="A176" t="s">
        <v>355</v>
      </c>
    </row>
    <row r="177" spans="1:1" x14ac:dyDescent="0.25">
      <c r="A177" t="s">
        <v>356</v>
      </c>
    </row>
    <row r="178" spans="1:1" x14ac:dyDescent="0.25">
      <c r="A178" t="s">
        <v>357</v>
      </c>
    </row>
    <row r="179" spans="1:1" x14ac:dyDescent="0.25">
      <c r="A179" t="s">
        <v>358</v>
      </c>
    </row>
    <row r="180" spans="1:1" x14ac:dyDescent="0.25">
      <c r="A180" t="s">
        <v>359</v>
      </c>
    </row>
    <row r="181" spans="1:1" x14ac:dyDescent="0.25">
      <c r="A181" t="s">
        <v>360</v>
      </c>
    </row>
    <row r="182" spans="1:1" x14ac:dyDescent="0.25">
      <c r="A182" t="s">
        <v>361</v>
      </c>
    </row>
    <row r="183" spans="1:1" x14ac:dyDescent="0.25">
      <c r="A183" t="s">
        <v>362</v>
      </c>
    </row>
    <row r="184" spans="1:1" x14ac:dyDescent="0.25">
      <c r="A184" t="s">
        <v>363</v>
      </c>
    </row>
    <row r="185" spans="1:1" x14ac:dyDescent="0.25">
      <c r="A185" t="s">
        <v>364</v>
      </c>
    </row>
    <row r="186" spans="1:1" x14ac:dyDescent="0.25">
      <c r="A186" t="s">
        <v>365</v>
      </c>
    </row>
    <row r="187" spans="1:1" x14ac:dyDescent="0.25">
      <c r="A187" t="s">
        <v>366</v>
      </c>
    </row>
    <row r="188" spans="1:1" x14ac:dyDescent="0.25">
      <c r="A188" t="s">
        <v>367</v>
      </c>
    </row>
    <row r="189" spans="1:1" x14ac:dyDescent="0.25">
      <c r="A189" t="s">
        <v>368</v>
      </c>
    </row>
    <row r="190" spans="1:1" x14ac:dyDescent="0.25">
      <c r="A190" t="s">
        <v>369</v>
      </c>
    </row>
    <row r="191" spans="1:1" x14ac:dyDescent="0.25">
      <c r="A191" t="s">
        <v>370</v>
      </c>
    </row>
    <row r="192" spans="1:1" x14ac:dyDescent="0.25">
      <c r="A192" t="s">
        <v>371</v>
      </c>
    </row>
    <row r="193" spans="1:1" x14ac:dyDescent="0.25">
      <c r="A193" t="s">
        <v>372</v>
      </c>
    </row>
    <row r="194" spans="1:1" x14ac:dyDescent="0.25">
      <c r="A194" t="s">
        <v>373</v>
      </c>
    </row>
    <row r="195" spans="1:1" x14ac:dyDescent="0.25">
      <c r="A195" t="s">
        <v>374</v>
      </c>
    </row>
    <row r="196" spans="1:1" x14ac:dyDescent="0.25">
      <c r="A196" t="s">
        <v>375</v>
      </c>
    </row>
    <row r="197" spans="1:1" x14ac:dyDescent="0.25">
      <c r="A197" t="s">
        <v>376</v>
      </c>
    </row>
    <row r="198" spans="1:1" x14ac:dyDescent="0.25">
      <c r="A198" t="s">
        <v>377</v>
      </c>
    </row>
    <row r="199" spans="1:1" x14ac:dyDescent="0.25">
      <c r="A199" t="s">
        <v>378</v>
      </c>
    </row>
    <row r="200" spans="1:1" x14ac:dyDescent="0.25">
      <c r="A200" t="s">
        <v>379</v>
      </c>
    </row>
    <row r="201" spans="1:1" x14ac:dyDescent="0.25">
      <c r="A201" t="s">
        <v>380</v>
      </c>
    </row>
    <row r="202" spans="1:1" x14ac:dyDescent="0.25">
      <c r="A202" t="s">
        <v>381</v>
      </c>
    </row>
    <row r="203" spans="1:1" x14ac:dyDescent="0.25">
      <c r="A203" t="s">
        <v>382</v>
      </c>
    </row>
    <row r="204" spans="1:1" x14ac:dyDescent="0.25">
      <c r="A204" t="s">
        <v>383</v>
      </c>
    </row>
    <row r="205" spans="1:1" x14ac:dyDescent="0.25">
      <c r="A205" t="s">
        <v>384</v>
      </c>
    </row>
    <row r="206" spans="1:1" x14ac:dyDescent="0.25">
      <c r="A206" t="s">
        <v>385</v>
      </c>
    </row>
    <row r="207" spans="1:1" x14ac:dyDescent="0.25">
      <c r="A207" t="s">
        <v>386</v>
      </c>
    </row>
    <row r="208" spans="1:1" x14ac:dyDescent="0.25">
      <c r="A208" t="s">
        <v>387</v>
      </c>
    </row>
    <row r="209" spans="1:1" x14ac:dyDescent="0.25">
      <c r="A209" t="s">
        <v>388</v>
      </c>
    </row>
    <row r="210" spans="1:1" x14ac:dyDescent="0.25">
      <c r="A210" t="s">
        <v>389</v>
      </c>
    </row>
    <row r="211" spans="1:1" x14ac:dyDescent="0.25">
      <c r="A211" t="s">
        <v>390</v>
      </c>
    </row>
    <row r="212" spans="1:1" x14ac:dyDescent="0.25">
      <c r="A212" t="s">
        <v>391</v>
      </c>
    </row>
    <row r="213" spans="1:1" x14ac:dyDescent="0.25">
      <c r="A213" t="s">
        <v>392</v>
      </c>
    </row>
    <row r="214" spans="1:1" x14ac:dyDescent="0.25">
      <c r="A214" t="s">
        <v>393</v>
      </c>
    </row>
    <row r="215" spans="1:1" x14ac:dyDescent="0.25">
      <c r="A215" t="s">
        <v>394</v>
      </c>
    </row>
    <row r="216" spans="1:1" x14ac:dyDescent="0.25">
      <c r="A216" t="s">
        <v>395</v>
      </c>
    </row>
    <row r="217" spans="1:1" x14ac:dyDescent="0.25">
      <c r="A217" t="s">
        <v>396</v>
      </c>
    </row>
    <row r="218" spans="1:1" x14ac:dyDescent="0.25">
      <c r="A218" t="s">
        <v>397</v>
      </c>
    </row>
    <row r="219" spans="1:1" x14ac:dyDescent="0.25">
      <c r="A219" t="s">
        <v>398</v>
      </c>
    </row>
    <row r="220" spans="1:1" x14ac:dyDescent="0.25">
      <c r="A220" t="s">
        <v>399</v>
      </c>
    </row>
    <row r="221" spans="1:1" x14ac:dyDescent="0.25">
      <c r="A221" t="s">
        <v>400</v>
      </c>
    </row>
    <row r="222" spans="1:1" x14ac:dyDescent="0.25">
      <c r="A222" t="s">
        <v>401</v>
      </c>
    </row>
    <row r="223" spans="1:1" x14ac:dyDescent="0.25">
      <c r="A223" t="s">
        <v>402</v>
      </c>
    </row>
    <row r="224" spans="1:1" x14ac:dyDescent="0.25">
      <c r="A224" t="s">
        <v>403</v>
      </c>
    </row>
    <row r="225" spans="1:1" x14ac:dyDescent="0.25">
      <c r="A225" t="s">
        <v>404</v>
      </c>
    </row>
    <row r="226" spans="1:1" x14ac:dyDescent="0.25">
      <c r="A226" t="s">
        <v>405</v>
      </c>
    </row>
    <row r="227" spans="1:1" x14ac:dyDescent="0.25">
      <c r="A227" t="s">
        <v>406</v>
      </c>
    </row>
    <row r="228" spans="1:1" x14ac:dyDescent="0.25">
      <c r="A228" t="s">
        <v>407</v>
      </c>
    </row>
    <row r="229" spans="1:1" x14ac:dyDescent="0.25">
      <c r="A229" t="s">
        <v>408</v>
      </c>
    </row>
    <row r="230" spans="1:1" x14ac:dyDescent="0.25">
      <c r="A230" t="s">
        <v>409</v>
      </c>
    </row>
    <row r="231" spans="1:1" x14ac:dyDescent="0.25">
      <c r="A231" t="s">
        <v>410</v>
      </c>
    </row>
    <row r="232" spans="1:1" x14ac:dyDescent="0.25">
      <c r="A232" t="s">
        <v>411</v>
      </c>
    </row>
    <row r="233" spans="1:1" x14ac:dyDescent="0.25">
      <c r="A233" t="s">
        <v>412</v>
      </c>
    </row>
    <row r="234" spans="1:1" x14ac:dyDescent="0.25">
      <c r="A234" t="s">
        <v>413</v>
      </c>
    </row>
    <row r="235" spans="1:1" x14ac:dyDescent="0.25">
      <c r="A235" t="s">
        <v>414</v>
      </c>
    </row>
    <row r="236" spans="1:1" x14ac:dyDescent="0.25">
      <c r="A236" t="s">
        <v>415</v>
      </c>
    </row>
    <row r="237" spans="1:1" x14ac:dyDescent="0.25">
      <c r="A237" t="s">
        <v>416</v>
      </c>
    </row>
    <row r="238" spans="1:1" x14ac:dyDescent="0.25">
      <c r="A238" t="s">
        <v>417</v>
      </c>
    </row>
    <row r="239" spans="1:1" x14ac:dyDescent="0.25">
      <c r="A239" t="s">
        <v>418</v>
      </c>
    </row>
    <row r="240" spans="1:1" x14ac:dyDescent="0.25">
      <c r="A240" t="s">
        <v>419</v>
      </c>
    </row>
    <row r="241" spans="1:1" x14ac:dyDescent="0.25">
      <c r="A241" t="s">
        <v>420</v>
      </c>
    </row>
    <row r="242" spans="1:1" x14ac:dyDescent="0.25">
      <c r="A242" t="s">
        <v>421</v>
      </c>
    </row>
    <row r="243" spans="1:1" x14ac:dyDescent="0.25">
      <c r="A243" t="s">
        <v>422</v>
      </c>
    </row>
    <row r="244" spans="1:1" x14ac:dyDescent="0.25">
      <c r="A244" t="s">
        <v>423</v>
      </c>
    </row>
    <row r="245" spans="1:1" x14ac:dyDescent="0.25">
      <c r="A245" t="s">
        <v>424</v>
      </c>
    </row>
    <row r="246" spans="1:1" x14ac:dyDescent="0.25">
      <c r="A246" t="s">
        <v>425</v>
      </c>
    </row>
    <row r="247" spans="1:1" x14ac:dyDescent="0.25">
      <c r="A247" t="s">
        <v>426</v>
      </c>
    </row>
    <row r="248" spans="1:1" x14ac:dyDescent="0.25">
      <c r="A248" t="s">
        <v>427</v>
      </c>
    </row>
    <row r="249" spans="1:1" x14ac:dyDescent="0.25">
      <c r="A249" t="s">
        <v>428</v>
      </c>
    </row>
    <row r="250" spans="1:1" x14ac:dyDescent="0.25">
      <c r="A250" t="s">
        <v>429</v>
      </c>
    </row>
    <row r="251" spans="1:1" x14ac:dyDescent="0.25">
      <c r="A251" t="s">
        <v>430</v>
      </c>
    </row>
    <row r="252" spans="1:1" x14ac:dyDescent="0.25">
      <c r="A252" t="s">
        <v>431</v>
      </c>
    </row>
    <row r="253" spans="1:1" x14ac:dyDescent="0.25">
      <c r="A253" t="s">
        <v>432</v>
      </c>
    </row>
    <row r="254" spans="1:1" x14ac:dyDescent="0.25">
      <c r="A254" t="s">
        <v>433</v>
      </c>
    </row>
    <row r="255" spans="1:1" x14ac:dyDescent="0.25">
      <c r="A255" t="s">
        <v>434</v>
      </c>
    </row>
    <row r="256" spans="1:1" x14ac:dyDescent="0.25">
      <c r="A256" t="s">
        <v>435</v>
      </c>
    </row>
    <row r="257" spans="1:1" x14ac:dyDescent="0.25">
      <c r="A257" t="s">
        <v>436</v>
      </c>
    </row>
    <row r="258" spans="1:1" x14ac:dyDescent="0.25">
      <c r="A258" t="s">
        <v>437</v>
      </c>
    </row>
    <row r="259" spans="1:1" x14ac:dyDescent="0.25">
      <c r="A259" t="s">
        <v>438</v>
      </c>
    </row>
    <row r="260" spans="1:1" x14ac:dyDescent="0.25">
      <c r="A260" t="s">
        <v>439</v>
      </c>
    </row>
    <row r="261" spans="1:1" x14ac:dyDescent="0.25">
      <c r="A261" t="s">
        <v>440</v>
      </c>
    </row>
    <row r="262" spans="1:1" x14ac:dyDescent="0.25">
      <c r="A262" t="s">
        <v>441</v>
      </c>
    </row>
    <row r="263" spans="1:1" x14ac:dyDescent="0.25">
      <c r="A263" t="s">
        <v>442</v>
      </c>
    </row>
    <row r="264" spans="1:1" x14ac:dyDescent="0.25">
      <c r="A264" t="s">
        <v>443</v>
      </c>
    </row>
    <row r="265" spans="1:1" x14ac:dyDescent="0.25">
      <c r="A265" t="s">
        <v>444</v>
      </c>
    </row>
    <row r="266" spans="1:1" x14ac:dyDescent="0.25">
      <c r="A266" t="s">
        <v>445</v>
      </c>
    </row>
    <row r="267" spans="1:1" x14ac:dyDescent="0.25">
      <c r="A267" t="s">
        <v>446</v>
      </c>
    </row>
    <row r="268" spans="1:1" x14ac:dyDescent="0.25">
      <c r="A268" t="s">
        <v>447</v>
      </c>
    </row>
    <row r="269" spans="1:1" x14ac:dyDescent="0.25">
      <c r="A269" t="s">
        <v>448</v>
      </c>
    </row>
    <row r="270" spans="1:1" x14ac:dyDescent="0.25">
      <c r="A270" t="s">
        <v>449</v>
      </c>
    </row>
    <row r="271" spans="1:1" x14ac:dyDescent="0.25">
      <c r="A271" t="s">
        <v>450</v>
      </c>
    </row>
    <row r="272" spans="1:1" x14ac:dyDescent="0.25">
      <c r="A272" t="s">
        <v>451</v>
      </c>
    </row>
    <row r="273" spans="1:1" x14ac:dyDescent="0.25">
      <c r="A273" t="s">
        <v>452</v>
      </c>
    </row>
    <row r="274" spans="1:1" x14ac:dyDescent="0.25">
      <c r="A274" t="s">
        <v>453</v>
      </c>
    </row>
    <row r="275" spans="1:1" x14ac:dyDescent="0.25">
      <c r="A275" t="s">
        <v>454</v>
      </c>
    </row>
    <row r="276" spans="1:1" x14ac:dyDescent="0.25">
      <c r="A276" t="s">
        <v>455</v>
      </c>
    </row>
    <row r="277" spans="1:1" x14ac:dyDescent="0.25">
      <c r="A277" t="s">
        <v>456</v>
      </c>
    </row>
    <row r="278" spans="1:1" x14ac:dyDescent="0.25">
      <c r="A278" t="s">
        <v>457</v>
      </c>
    </row>
    <row r="279" spans="1:1" x14ac:dyDescent="0.25">
      <c r="A279" t="s">
        <v>458</v>
      </c>
    </row>
    <row r="280" spans="1:1" x14ac:dyDescent="0.25">
      <c r="A280" t="s">
        <v>459</v>
      </c>
    </row>
    <row r="281" spans="1:1" x14ac:dyDescent="0.25">
      <c r="A281" t="s">
        <v>460</v>
      </c>
    </row>
    <row r="282" spans="1:1" x14ac:dyDescent="0.25">
      <c r="A282" t="s">
        <v>461</v>
      </c>
    </row>
    <row r="283" spans="1:1" x14ac:dyDescent="0.25">
      <c r="A283" t="s">
        <v>462</v>
      </c>
    </row>
    <row r="284" spans="1:1" x14ac:dyDescent="0.25">
      <c r="A284" t="s">
        <v>463</v>
      </c>
    </row>
    <row r="285" spans="1:1" x14ac:dyDescent="0.25">
      <c r="A285" t="s">
        <v>464</v>
      </c>
    </row>
    <row r="286" spans="1:1" x14ac:dyDescent="0.25">
      <c r="A286" t="s">
        <v>465</v>
      </c>
    </row>
    <row r="287" spans="1:1" x14ac:dyDescent="0.25">
      <c r="A287" t="s">
        <v>466</v>
      </c>
    </row>
    <row r="288" spans="1:1" x14ac:dyDescent="0.25">
      <c r="A288" t="s">
        <v>467</v>
      </c>
    </row>
    <row r="289" spans="1:1" x14ac:dyDescent="0.25">
      <c r="A289" t="s">
        <v>468</v>
      </c>
    </row>
    <row r="290" spans="1:1" x14ac:dyDescent="0.25">
      <c r="A290" t="s">
        <v>469</v>
      </c>
    </row>
    <row r="291" spans="1:1" x14ac:dyDescent="0.25">
      <c r="A291" t="s">
        <v>470</v>
      </c>
    </row>
    <row r="292" spans="1:1" x14ac:dyDescent="0.25">
      <c r="A292" t="s">
        <v>471</v>
      </c>
    </row>
    <row r="293" spans="1:1" x14ac:dyDescent="0.25">
      <c r="A293" t="s">
        <v>472</v>
      </c>
    </row>
    <row r="294" spans="1:1" x14ac:dyDescent="0.25">
      <c r="A294" t="s">
        <v>473</v>
      </c>
    </row>
    <row r="295" spans="1:1" x14ac:dyDescent="0.25">
      <c r="A295" t="s">
        <v>474</v>
      </c>
    </row>
    <row r="296" spans="1:1" x14ac:dyDescent="0.25">
      <c r="A296" t="s">
        <v>475</v>
      </c>
    </row>
    <row r="297" spans="1:1" x14ac:dyDescent="0.25">
      <c r="A297" t="s">
        <v>476</v>
      </c>
    </row>
    <row r="298" spans="1:1" x14ac:dyDescent="0.25">
      <c r="A298" t="s">
        <v>477</v>
      </c>
    </row>
    <row r="299" spans="1:1" x14ac:dyDescent="0.25">
      <c r="A299" t="s">
        <v>478</v>
      </c>
    </row>
    <row r="300" spans="1:1" x14ac:dyDescent="0.25">
      <c r="A300" t="s">
        <v>479</v>
      </c>
    </row>
    <row r="301" spans="1:1" x14ac:dyDescent="0.25">
      <c r="A301" t="s">
        <v>480</v>
      </c>
    </row>
    <row r="302" spans="1:1" x14ac:dyDescent="0.25">
      <c r="A302" t="s">
        <v>481</v>
      </c>
    </row>
    <row r="303" spans="1:1" x14ac:dyDescent="0.25">
      <c r="A303" t="s">
        <v>482</v>
      </c>
    </row>
    <row r="304" spans="1:1" x14ac:dyDescent="0.25">
      <c r="A304" t="s">
        <v>483</v>
      </c>
    </row>
    <row r="305" spans="1:1" x14ac:dyDescent="0.25">
      <c r="A305" t="s">
        <v>484</v>
      </c>
    </row>
    <row r="306" spans="1:1" x14ac:dyDescent="0.25">
      <c r="A306" t="s">
        <v>485</v>
      </c>
    </row>
    <row r="307" spans="1:1" x14ac:dyDescent="0.25">
      <c r="A307" t="s">
        <v>486</v>
      </c>
    </row>
    <row r="308" spans="1:1" x14ac:dyDescent="0.25">
      <c r="A308" t="s">
        <v>487</v>
      </c>
    </row>
    <row r="309" spans="1:1" x14ac:dyDescent="0.25">
      <c r="A309" t="s">
        <v>488</v>
      </c>
    </row>
    <row r="310" spans="1:1" x14ac:dyDescent="0.25">
      <c r="A310" t="s">
        <v>489</v>
      </c>
    </row>
    <row r="311" spans="1:1" x14ac:dyDescent="0.25">
      <c r="A311" t="s">
        <v>490</v>
      </c>
    </row>
    <row r="312" spans="1:1" x14ac:dyDescent="0.25">
      <c r="A312" t="s">
        <v>491</v>
      </c>
    </row>
    <row r="313" spans="1:1" x14ac:dyDescent="0.25">
      <c r="A313" t="s">
        <v>492</v>
      </c>
    </row>
    <row r="314" spans="1:1" x14ac:dyDescent="0.25">
      <c r="A314" t="s">
        <v>493</v>
      </c>
    </row>
    <row r="315" spans="1:1" x14ac:dyDescent="0.25">
      <c r="A315" t="s">
        <v>494</v>
      </c>
    </row>
    <row r="316" spans="1:1" x14ac:dyDescent="0.25">
      <c r="A316" t="s">
        <v>495</v>
      </c>
    </row>
    <row r="317" spans="1:1" x14ac:dyDescent="0.25">
      <c r="A317" t="s">
        <v>496</v>
      </c>
    </row>
    <row r="318" spans="1:1" x14ac:dyDescent="0.25">
      <c r="A318" t="s">
        <v>497</v>
      </c>
    </row>
    <row r="319" spans="1:1" x14ac:dyDescent="0.25">
      <c r="A319" t="s">
        <v>498</v>
      </c>
    </row>
    <row r="320" spans="1:1" x14ac:dyDescent="0.25">
      <c r="A320" t="s">
        <v>499</v>
      </c>
    </row>
    <row r="321" spans="1:1" x14ac:dyDescent="0.25">
      <c r="A321" t="s">
        <v>500</v>
      </c>
    </row>
    <row r="322" spans="1:1" x14ac:dyDescent="0.25">
      <c r="A322" t="s">
        <v>501</v>
      </c>
    </row>
    <row r="323" spans="1:1" x14ac:dyDescent="0.25">
      <c r="A323" t="s">
        <v>502</v>
      </c>
    </row>
    <row r="324" spans="1:1" x14ac:dyDescent="0.25">
      <c r="A324" t="s">
        <v>503</v>
      </c>
    </row>
    <row r="325" spans="1:1" x14ac:dyDescent="0.25">
      <c r="A325" t="s">
        <v>504</v>
      </c>
    </row>
    <row r="326" spans="1:1" x14ac:dyDescent="0.25">
      <c r="A326" t="s">
        <v>505</v>
      </c>
    </row>
    <row r="327" spans="1:1" x14ac:dyDescent="0.25">
      <c r="A327" t="s">
        <v>506</v>
      </c>
    </row>
    <row r="328" spans="1:1" x14ac:dyDescent="0.25">
      <c r="A328" t="s">
        <v>507</v>
      </c>
    </row>
    <row r="329" spans="1:1" x14ac:dyDescent="0.25">
      <c r="A329" t="s">
        <v>508</v>
      </c>
    </row>
    <row r="330" spans="1:1" x14ac:dyDescent="0.25">
      <c r="A330" t="s">
        <v>509</v>
      </c>
    </row>
    <row r="331" spans="1:1" x14ac:dyDescent="0.25">
      <c r="A331" t="s">
        <v>510</v>
      </c>
    </row>
    <row r="332" spans="1:1" x14ac:dyDescent="0.25">
      <c r="A332" t="s">
        <v>511</v>
      </c>
    </row>
    <row r="333" spans="1:1" x14ac:dyDescent="0.25">
      <c r="A333" t="s">
        <v>512</v>
      </c>
    </row>
    <row r="334" spans="1:1" x14ac:dyDescent="0.25">
      <c r="A334" t="s">
        <v>513</v>
      </c>
    </row>
    <row r="335" spans="1:1" x14ac:dyDescent="0.25">
      <c r="A335" t="s">
        <v>514</v>
      </c>
    </row>
    <row r="336" spans="1:1" x14ac:dyDescent="0.25">
      <c r="A336" t="s">
        <v>515</v>
      </c>
    </row>
    <row r="337" spans="1:1" x14ac:dyDescent="0.25">
      <c r="A337" t="s">
        <v>516</v>
      </c>
    </row>
    <row r="338" spans="1:1" x14ac:dyDescent="0.25">
      <c r="A338" t="s">
        <v>517</v>
      </c>
    </row>
    <row r="339" spans="1:1" x14ac:dyDescent="0.25">
      <c r="A339" t="s">
        <v>518</v>
      </c>
    </row>
    <row r="340" spans="1:1" x14ac:dyDescent="0.25">
      <c r="A340" t="s">
        <v>519</v>
      </c>
    </row>
    <row r="341" spans="1:1" x14ac:dyDescent="0.25">
      <c r="A341" t="s">
        <v>520</v>
      </c>
    </row>
    <row r="342" spans="1:1" x14ac:dyDescent="0.25">
      <c r="A342" t="s">
        <v>521</v>
      </c>
    </row>
    <row r="343" spans="1:1" x14ac:dyDescent="0.25">
      <c r="A343" t="s">
        <v>522</v>
      </c>
    </row>
    <row r="344" spans="1:1" x14ac:dyDescent="0.25">
      <c r="A344" t="s">
        <v>523</v>
      </c>
    </row>
    <row r="345" spans="1:1" x14ac:dyDescent="0.25">
      <c r="A345" t="s">
        <v>524</v>
      </c>
    </row>
    <row r="346" spans="1:1" x14ac:dyDescent="0.25">
      <c r="A346" t="s">
        <v>525</v>
      </c>
    </row>
    <row r="347" spans="1:1" x14ac:dyDescent="0.25">
      <c r="A347" t="s">
        <v>526</v>
      </c>
    </row>
    <row r="348" spans="1:1" x14ac:dyDescent="0.25">
      <c r="A348" t="s">
        <v>527</v>
      </c>
    </row>
    <row r="349" spans="1:1" x14ac:dyDescent="0.25">
      <c r="A349" t="s">
        <v>528</v>
      </c>
    </row>
    <row r="350" spans="1:1" x14ac:dyDescent="0.25">
      <c r="A350" t="s">
        <v>529</v>
      </c>
    </row>
    <row r="351" spans="1:1" x14ac:dyDescent="0.25">
      <c r="A351" t="s">
        <v>530</v>
      </c>
    </row>
    <row r="352" spans="1:1" x14ac:dyDescent="0.25">
      <c r="A352" t="s">
        <v>531</v>
      </c>
    </row>
    <row r="353" spans="1:1" x14ac:dyDescent="0.25">
      <c r="A353" t="s">
        <v>532</v>
      </c>
    </row>
    <row r="354" spans="1:1" x14ac:dyDescent="0.25">
      <c r="A354" t="s">
        <v>533</v>
      </c>
    </row>
    <row r="355" spans="1:1" x14ac:dyDescent="0.25">
      <c r="A355" t="s">
        <v>534</v>
      </c>
    </row>
    <row r="356" spans="1:1" x14ac:dyDescent="0.25">
      <c r="A356" t="s">
        <v>535</v>
      </c>
    </row>
    <row r="357" spans="1:1" x14ac:dyDescent="0.25">
      <c r="A357" t="s">
        <v>536</v>
      </c>
    </row>
    <row r="358" spans="1:1" x14ac:dyDescent="0.25">
      <c r="A358" t="s">
        <v>537</v>
      </c>
    </row>
    <row r="359" spans="1:1" x14ac:dyDescent="0.25">
      <c r="A359" t="s">
        <v>538</v>
      </c>
    </row>
    <row r="360" spans="1:1" x14ac:dyDescent="0.25">
      <c r="A360" t="s">
        <v>539</v>
      </c>
    </row>
    <row r="361" spans="1:1" x14ac:dyDescent="0.25">
      <c r="A361" t="s">
        <v>540</v>
      </c>
    </row>
    <row r="362" spans="1:1" x14ac:dyDescent="0.25">
      <c r="A362" t="s">
        <v>541</v>
      </c>
    </row>
    <row r="363" spans="1:1" x14ac:dyDescent="0.25">
      <c r="A363" t="s">
        <v>542</v>
      </c>
    </row>
    <row r="364" spans="1:1" x14ac:dyDescent="0.25">
      <c r="A364" t="s">
        <v>543</v>
      </c>
    </row>
    <row r="365" spans="1:1" x14ac:dyDescent="0.25">
      <c r="A365" t="s">
        <v>544</v>
      </c>
    </row>
    <row r="366" spans="1:1" x14ac:dyDescent="0.25">
      <c r="A366" t="s">
        <v>545</v>
      </c>
    </row>
    <row r="367" spans="1:1" x14ac:dyDescent="0.25">
      <c r="A367" t="s">
        <v>546</v>
      </c>
    </row>
    <row r="368" spans="1:1" x14ac:dyDescent="0.25">
      <c r="A368" t="s">
        <v>547</v>
      </c>
    </row>
    <row r="369" spans="1:1" x14ac:dyDescent="0.25">
      <c r="A369" t="s">
        <v>548</v>
      </c>
    </row>
    <row r="370" spans="1:1" x14ac:dyDescent="0.25">
      <c r="A370" t="s">
        <v>549</v>
      </c>
    </row>
    <row r="371" spans="1:1" x14ac:dyDescent="0.25">
      <c r="A371" t="s">
        <v>550</v>
      </c>
    </row>
    <row r="372" spans="1:1" x14ac:dyDescent="0.25">
      <c r="A372" t="s">
        <v>551</v>
      </c>
    </row>
    <row r="373" spans="1:1" x14ac:dyDescent="0.25">
      <c r="A373" t="s">
        <v>552</v>
      </c>
    </row>
    <row r="374" spans="1:1" x14ac:dyDescent="0.25">
      <c r="A374" t="s">
        <v>553</v>
      </c>
    </row>
    <row r="375" spans="1:1" x14ac:dyDescent="0.25">
      <c r="A375" t="s">
        <v>554</v>
      </c>
    </row>
    <row r="376" spans="1:1" x14ac:dyDescent="0.25">
      <c r="A376" t="s">
        <v>555</v>
      </c>
    </row>
    <row r="377" spans="1:1" x14ac:dyDescent="0.25">
      <c r="A377" t="s">
        <v>556</v>
      </c>
    </row>
    <row r="378" spans="1:1" x14ac:dyDescent="0.25">
      <c r="A378" t="s">
        <v>557</v>
      </c>
    </row>
    <row r="379" spans="1:1" x14ac:dyDescent="0.25">
      <c r="A379" t="s">
        <v>558</v>
      </c>
    </row>
    <row r="380" spans="1:1" x14ac:dyDescent="0.25">
      <c r="A380" t="s">
        <v>559</v>
      </c>
    </row>
    <row r="381" spans="1:1" x14ac:dyDescent="0.25">
      <c r="A381" t="s">
        <v>560</v>
      </c>
    </row>
    <row r="382" spans="1:1" x14ac:dyDescent="0.25">
      <c r="A382" t="s">
        <v>561</v>
      </c>
    </row>
    <row r="383" spans="1:1" x14ac:dyDescent="0.25">
      <c r="A383" t="s">
        <v>562</v>
      </c>
    </row>
    <row r="384" spans="1:1" x14ac:dyDescent="0.25">
      <c r="A384" t="s">
        <v>563</v>
      </c>
    </row>
    <row r="385" spans="1:1" x14ac:dyDescent="0.25">
      <c r="A385" t="s">
        <v>564</v>
      </c>
    </row>
    <row r="386" spans="1:1" x14ac:dyDescent="0.25">
      <c r="A386" t="s">
        <v>565</v>
      </c>
    </row>
    <row r="387" spans="1:1" x14ac:dyDescent="0.25">
      <c r="A387" t="s">
        <v>566</v>
      </c>
    </row>
    <row r="388" spans="1:1" x14ac:dyDescent="0.25">
      <c r="A388" t="s">
        <v>567</v>
      </c>
    </row>
    <row r="389" spans="1:1" x14ac:dyDescent="0.25">
      <c r="A389" t="s">
        <v>568</v>
      </c>
    </row>
    <row r="390" spans="1:1" x14ac:dyDescent="0.25">
      <c r="A390" t="s">
        <v>569</v>
      </c>
    </row>
    <row r="391" spans="1:1" x14ac:dyDescent="0.25">
      <c r="A391" t="s">
        <v>570</v>
      </c>
    </row>
    <row r="392" spans="1:1" x14ac:dyDescent="0.25">
      <c r="A392" t="s">
        <v>571</v>
      </c>
    </row>
    <row r="393" spans="1:1" x14ac:dyDescent="0.25">
      <c r="A393" t="s">
        <v>572</v>
      </c>
    </row>
    <row r="394" spans="1:1" x14ac:dyDescent="0.25">
      <c r="A394" t="s">
        <v>573</v>
      </c>
    </row>
    <row r="395" spans="1:1" x14ac:dyDescent="0.25">
      <c r="A395" t="s">
        <v>574</v>
      </c>
    </row>
    <row r="396" spans="1:1" x14ac:dyDescent="0.25">
      <c r="A396" t="s">
        <v>575</v>
      </c>
    </row>
    <row r="397" spans="1:1" x14ac:dyDescent="0.25">
      <c r="A397" t="s">
        <v>576</v>
      </c>
    </row>
    <row r="398" spans="1:1" x14ac:dyDescent="0.25">
      <c r="A398" t="s">
        <v>577</v>
      </c>
    </row>
    <row r="399" spans="1:1" x14ac:dyDescent="0.25">
      <c r="A399" t="s">
        <v>578</v>
      </c>
    </row>
    <row r="400" spans="1:1" x14ac:dyDescent="0.25">
      <c r="A400" t="s">
        <v>579</v>
      </c>
    </row>
    <row r="401" spans="1:1" x14ac:dyDescent="0.25">
      <c r="A401" t="s">
        <v>580</v>
      </c>
    </row>
    <row r="402" spans="1:1" x14ac:dyDescent="0.25">
      <c r="A402" t="s">
        <v>581</v>
      </c>
    </row>
    <row r="403" spans="1:1" x14ac:dyDescent="0.25">
      <c r="A403" t="s">
        <v>582</v>
      </c>
    </row>
    <row r="404" spans="1:1" x14ac:dyDescent="0.25">
      <c r="A404" t="s">
        <v>583</v>
      </c>
    </row>
    <row r="405" spans="1:1" x14ac:dyDescent="0.25">
      <c r="A405" t="s">
        <v>584</v>
      </c>
    </row>
    <row r="406" spans="1:1" x14ac:dyDescent="0.25">
      <c r="A406" t="s">
        <v>585</v>
      </c>
    </row>
    <row r="407" spans="1:1" x14ac:dyDescent="0.25">
      <c r="A407" t="s">
        <v>586</v>
      </c>
    </row>
    <row r="408" spans="1:1" x14ac:dyDescent="0.25">
      <c r="A408" t="s">
        <v>587</v>
      </c>
    </row>
    <row r="409" spans="1:1" x14ac:dyDescent="0.25">
      <c r="A409" t="s">
        <v>588</v>
      </c>
    </row>
    <row r="410" spans="1:1" x14ac:dyDescent="0.25">
      <c r="A410" t="s">
        <v>589</v>
      </c>
    </row>
    <row r="411" spans="1:1" x14ac:dyDescent="0.25">
      <c r="A411" t="s">
        <v>590</v>
      </c>
    </row>
    <row r="412" spans="1:1" x14ac:dyDescent="0.25">
      <c r="A412" t="s">
        <v>591</v>
      </c>
    </row>
    <row r="413" spans="1:1" x14ac:dyDescent="0.25">
      <c r="A413" t="s">
        <v>592</v>
      </c>
    </row>
    <row r="414" spans="1:1" x14ac:dyDescent="0.25">
      <c r="A414" t="s">
        <v>593</v>
      </c>
    </row>
    <row r="415" spans="1:1" x14ac:dyDescent="0.25">
      <c r="A415" t="s">
        <v>594</v>
      </c>
    </row>
    <row r="416" spans="1:1" x14ac:dyDescent="0.25">
      <c r="A416" t="s">
        <v>595</v>
      </c>
    </row>
    <row r="417" spans="1:1" x14ac:dyDescent="0.25">
      <c r="A417" t="s">
        <v>596</v>
      </c>
    </row>
    <row r="418" spans="1:1" x14ac:dyDescent="0.25">
      <c r="A418" t="s">
        <v>597</v>
      </c>
    </row>
    <row r="419" spans="1:1" x14ac:dyDescent="0.25">
      <c r="A419" t="s">
        <v>598</v>
      </c>
    </row>
    <row r="420" spans="1:1" x14ac:dyDescent="0.25">
      <c r="A420" t="s">
        <v>599</v>
      </c>
    </row>
    <row r="421" spans="1:1" x14ac:dyDescent="0.25">
      <c r="A421" t="s">
        <v>600</v>
      </c>
    </row>
    <row r="422" spans="1:1" x14ac:dyDescent="0.25">
      <c r="A422" t="s">
        <v>601</v>
      </c>
    </row>
    <row r="423" spans="1:1" x14ac:dyDescent="0.25">
      <c r="A423" t="s">
        <v>602</v>
      </c>
    </row>
    <row r="424" spans="1:1" x14ac:dyDescent="0.25">
      <c r="A424" t="s">
        <v>603</v>
      </c>
    </row>
    <row r="425" spans="1:1" x14ac:dyDescent="0.25">
      <c r="A425" t="s">
        <v>156</v>
      </c>
    </row>
    <row r="426" spans="1:1" x14ac:dyDescent="0.25">
      <c r="A426" t="s">
        <v>157</v>
      </c>
    </row>
    <row r="427" spans="1:1" x14ac:dyDescent="0.25">
      <c r="A427" t="s">
        <v>164</v>
      </c>
    </row>
  </sheetData>
  <sheetProtection algorithmName="SHA-512" hashValue="Aij6aoiAF3e4gtJzi5pxdOgTWuyvYmgEIJ5hlIHAeMAR+zoyLVndisKf8UKnnsXKzYeHc+miS+YtycNIu18v8w==" saltValue="kc8fYU3iSQdGAJB5YoREBQ==" spinCount="100000" sheet="1" objects="1" scenarios="1"/>
  <sortState ref="A2:A419">
    <sortCondition ref="A2:A4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CJ18"/>
  <sheetViews>
    <sheetView zoomScaleNormal="100" workbookViewId="0">
      <selection activeCell="I3" sqref="I3"/>
    </sheetView>
  </sheetViews>
  <sheetFormatPr baseColWidth="10" defaultColWidth="10.7109375" defaultRowHeight="15" x14ac:dyDescent="0.25"/>
  <cols>
    <col min="1" max="1" width="34.5703125" style="56" customWidth="1"/>
    <col min="2" max="2" width="29.5703125" style="56" customWidth="1"/>
    <col min="3" max="74" width="10.7109375" style="56"/>
    <col min="75" max="75" width="15.42578125" style="56" customWidth="1"/>
    <col min="76" max="16384" width="10.7109375" style="56"/>
  </cols>
  <sheetData>
    <row r="2" spans="1:88" x14ac:dyDescent="0.25">
      <c r="A2" s="59" t="s">
        <v>36</v>
      </c>
      <c r="B2" s="59" t="s">
        <v>101</v>
      </c>
      <c r="C2" s="59" t="s">
        <v>21</v>
      </c>
      <c r="D2" s="59" t="s">
        <v>22</v>
      </c>
      <c r="E2" s="59" t="s">
        <v>26</v>
      </c>
      <c r="F2" s="59" t="s">
        <v>20</v>
      </c>
      <c r="G2" s="59" t="s">
        <v>92</v>
      </c>
      <c r="H2" s="59" t="s">
        <v>93</v>
      </c>
      <c r="I2" s="60" t="s">
        <v>102</v>
      </c>
      <c r="J2" s="60" t="s">
        <v>103</v>
      </c>
      <c r="K2" s="60" t="s">
        <v>104</v>
      </c>
      <c r="L2" s="60" t="s">
        <v>105</v>
      </c>
      <c r="M2" s="60" t="s">
        <v>106</v>
      </c>
      <c r="N2" s="60" t="s">
        <v>107</v>
      </c>
      <c r="O2" s="60" t="s">
        <v>108</v>
      </c>
      <c r="P2" s="59" t="s">
        <v>27</v>
      </c>
      <c r="Q2" s="59" t="s">
        <v>28</v>
      </c>
      <c r="R2" s="59" t="s">
        <v>29</v>
      </c>
      <c r="S2" s="59" t="s">
        <v>109</v>
      </c>
      <c r="T2" s="59" t="s">
        <v>110</v>
      </c>
      <c r="U2" s="59" t="s">
        <v>35</v>
      </c>
      <c r="V2" s="59" t="s">
        <v>111</v>
      </c>
      <c r="W2" s="59" t="s">
        <v>77</v>
      </c>
      <c r="X2" s="59" t="s">
        <v>78</v>
      </c>
      <c r="Y2" s="59" t="s">
        <v>79</v>
      </c>
      <c r="Z2" s="59" t="s">
        <v>80</v>
      </c>
      <c r="AA2" s="59" t="s">
        <v>81</v>
      </c>
      <c r="AB2" s="60" t="s">
        <v>112</v>
      </c>
      <c r="AC2" s="60" t="s">
        <v>113</v>
      </c>
      <c r="AD2" s="60" t="s">
        <v>114</v>
      </c>
      <c r="AE2" s="59" t="s">
        <v>33</v>
      </c>
      <c r="AF2" s="59" t="s">
        <v>58</v>
      </c>
      <c r="AG2" s="59" t="s">
        <v>59</v>
      </c>
      <c r="AH2" s="59" t="s">
        <v>34</v>
      </c>
      <c r="AI2" s="59" t="s">
        <v>115</v>
      </c>
      <c r="AJ2" s="59" t="s">
        <v>116</v>
      </c>
      <c r="AK2" s="59" t="s">
        <v>117</v>
      </c>
      <c r="AL2" s="59" t="s">
        <v>118</v>
      </c>
      <c r="AM2" s="59" t="s">
        <v>119</v>
      </c>
      <c r="AN2" s="59" t="s">
        <v>120</v>
      </c>
      <c r="AO2" s="59" t="s">
        <v>121</v>
      </c>
      <c r="AP2" s="59" t="s">
        <v>122</v>
      </c>
      <c r="AQ2" s="61" t="s">
        <v>51</v>
      </c>
      <c r="AR2" s="61" t="s">
        <v>52</v>
      </c>
      <c r="AS2" s="61" t="s">
        <v>48</v>
      </c>
      <c r="AT2" s="61" t="s">
        <v>49</v>
      </c>
      <c r="AU2" s="61" t="s">
        <v>50</v>
      </c>
      <c r="AV2" s="61" t="s">
        <v>53</v>
      </c>
      <c r="AW2" s="61" t="s">
        <v>65</v>
      </c>
      <c r="AX2" s="61" t="s">
        <v>55</v>
      </c>
      <c r="AY2" s="61" t="s">
        <v>56</v>
      </c>
      <c r="AZ2" s="61" t="s">
        <v>67</v>
      </c>
      <c r="BA2" s="61" t="s">
        <v>68</v>
      </c>
      <c r="BB2" s="62" t="s">
        <v>123</v>
      </c>
      <c r="BC2" s="62" t="s">
        <v>82</v>
      </c>
      <c r="BD2" s="63" t="s">
        <v>124</v>
      </c>
      <c r="BE2" s="63" t="s">
        <v>125</v>
      </c>
      <c r="BF2" s="63" t="s">
        <v>126</v>
      </c>
      <c r="BG2" s="63" t="s">
        <v>127</v>
      </c>
      <c r="BH2" s="63" t="s">
        <v>128</v>
      </c>
      <c r="BI2" s="63" t="s">
        <v>129</v>
      </c>
      <c r="BJ2" s="63" t="s">
        <v>130</v>
      </c>
      <c r="BK2" s="63" t="s">
        <v>131</v>
      </c>
      <c r="BL2" s="63" t="s">
        <v>132</v>
      </c>
      <c r="BM2" s="63" t="s">
        <v>133</v>
      </c>
      <c r="BN2" s="63" t="s">
        <v>134</v>
      </c>
      <c r="BO2" s="63" t="s">
        <v>135</v>
      </c>
      <c r="BP2" s="63" t="s">
        <v>170</v>
      </c>
      <c r="BQ2" s="63" t="s">
        <v>171</v>
      </c>
      <c r="BR2" s="63" t="s">
        <v>172</v>
      </c>
      <c r="BS2" s="63" t="s">
        <v>173</v>
      </c>
      <c r="BT2" s="63" t="s">
        <v>174</v>
      </c>
      <c r="BU2" s="63" t="s">
        <v>175</v>
      </c>
      <c r="BV2" s="63" t="s">
        <v>179</v>
      </c>
      <c r="BW2" s="63" t="s">
        <v>626</v>
      </c>
      <c r="BX2" s="63" t="s">
        <v>627</v>
      </c>
      <c r="BY2" s="63" t="s">
        <v>628</v>
      </c>
      <c r="BZ2" s="63" t="s">
        <v>629</v>
      </c>
      <c r="CA2" s="63"/>
      <c r="CB2" s="63"/>
      <c r="CC2" s="63"/>
      <c r="CD2" s="63"/>
      <c r="CE2" s="63"/>
      <c r="CF2" s="63"/>
      <c r="CG2" s="63"/>
      <c r="CH2" s="63"/>
      <c r="CI2" s="63"/>
      <c r="CJ2" s="63"/>
    </row>
    <row r="3" spans="1:88" x14ac:dyDescent="0.25">
      <c r="A3" s="56" t="str">
        <f>'Resumen General'!C5</f>
        <v>FONDO DE PASIVO SOCIAL DE FERROCARRILES NACIONALES DE COLOMBIA-FPS</v>
      </c>
      <c r="B3" s="56" t="str">
        <f>'Resumen General'!C6</f>
        <v>Ciro Jorge Edgar Sanchez Castro</v>
      </c>
      <c r="C3" s="56">
        <f>+ABOGADOS!D11</f>
        <v>5</v>
      </c>
      <c r="D3" s="56">
        <f>+ABOGADOS!D12</f>
        <v>10</v>
      </c>
      <c r="E3" s="56">
        <f>+ABOGADOS!D13</f>
        <v>5</v>
      </c>
      <c r="F3" s="56">
        <f>+ABOGADOS!D14</f>
        <v>0</v>
      </c>
      <c r="G3" s="56">
        <f>+ABOGADOS!D17</f>
        <v>4</v>
      </c>
      <c r="H3" s="56">
        <f>+ABOGADOS!D18</f>
        <v>4</v>
      </c>
      <c r="I3" s="56">
        <f>+ABOGADOS!H10</f>
        <v>9</v>
      </c>
      <c r="J3" s="56">
        <f>+ABOGADOS!H11</f>
        <v>9</v>
      </c>
      <c r="K3" s="56">
        <f>+ABOGADOS!H12</f>
        <v>9</v>
      </c>
      <c r="L3" s="56">
        <f>+ABOGADOS!H17</f>
        <v>5</v>
      </c>
      <c r="M3" s="56">
        <f>+ABOGADOS!H18</f>
        <v>0</v>
      </c>
      <c r="N3" s="56">
        <f>+ABOGADOS!H19</f>
        <v>0</v>
      </c>
      <c r="O3" s="56">
        <f>+ABOGADOS!H20</f>
        <v>0</v>
      </c>
      <c r="P3" s="56">
        <f>+JUDICIALES!D11</f>
        <v>817</v>
      </c>
      <c r="Q3" s="56">
        <f>+JUDICIALES!D12</f>
        <v>817</v>
      </c>
      <c r="R3" s="56">
        <f>+JUDICIALES!D13</f>
        <v>0</v>
      </c>
      <c r="S3" s="56">
        <f>+JUDICIALES!D16</f>
        <v>81</v>
      </c>
      <c r="T3" s="56">
        <f>+JUDICIALES!D17</f>
        <v>81</v>
      </c>
      <c r="U3" s="56">
        <f>+JUDICIALES!D21</f>
        <v>3656</v>
      </c>
      <c r="V3" s="56">
        <f>+JUDICIALES!D22</f>
        <v>3656</v>
      </c>
      <c r="W3" s="56">
        <f>JUDICIALES!D28</f>
        <v>10</v>
      </c>
      <c r="X3" s="56">
        <f>JUDICIALES!D29</f>
        <v>7</v>
      </c>
      <c r="Y3" s="56">
        <f>JUDICIALES!D30</f>
        <v>4</v>
      </c>
      <c r="Z3" s="56">
        <f>JUDICIALES!D31</f>
        <v>0</v>
      </c>
      <c r="AA3" s="56">
        <f>JUDICIALES!D32</f>
        <v>0</v>
      </c>
      <c r="AB3" s="56">
        <f>+JUDICIALES!G9</f>
        <v>1</v>
      </c>
      <c r="AC3" s="56">
        <f>+JUDICIALES!G10</f>
        <v>1</v>
      </c>
      <c r="AD3" s="56">
        <f>+JUDICIALES!G11</f>
        <v>1</v>
      </c>
      <c r="AE3" s="56">
        <f>+JUDICIALES!G15</f>
        <v>866</v>
      </c>
      <c r="AF3" s="56">
        <f>+JUDICIALES!G16</f>
        <v>296</v>
      </c>
      <c r="AG3" s="56">
        <f>+JUDICIALES!G17</f>
        <v>565</v>
      </c>
      <c r="AH3" s="56">
        <f>+JUDICIALES!G18</f>
        <v>5</v>
      </c>
      <c r="AI3" s="56">
        <f>+JUDICIALES!G21</f>
        <v>504</v>
      </c>
      <c r="AJ3" s="56">
        <f>+JUDICIALES!G22</f>
        <v>199</v>
      </c>
      <c r="AK3" s="56">
        <f>+JUDICIALES!G23</f>
        <v>27</v>
      </c>
      <c r="AL3" s="56">
        <f>+JUDICIALES!G24</f>
        <v>131</v>
      </c>
      <c r="AM3" s="56">
        <f>+JUDICIALES!H21</f>
        <v>58</v>
      </c>
      <c r="AN3" s="56">
        <f>+JUDICIALES!H22</f>
        <v>199</v>
      </c>
      <c r="AO3" s="56">
        <f>+JUDICIALES!H23</f>
        <v>27</v>
      </c>
      <c r="AP3" s="56">
        <f>+JUDICIALES!H24</f>
        <v>131</v>
      </c>
      <c r="AQ3" s="56">
        <f>+PREJUDICIALES!D10</f>
        <v>102</v>
      </c>
      <c r="AR3" s="56">
        <f>+PREJUDICIALES!D11</f>
        <v>102</v>
      </c>
      <c r="AS3" s="56">
        <f>+PREJUDICIALES!D12</f>
        <v>4</v>
      </c>
      <c r="AT3" s="56">
        <f>+PREJUDICIALES!D13</f>
        <v>2</v>
      </c>
      <c r="AU3" s="56">
        <f>+PREJUDICIALES!D14</f>
        <v>96</v>
      </c>
      <c r="AV3" s="56">
        <f>+PREJUDICIALES!D17</f>
        <v>1</v>
      </c>
      <c r="AW3" s="56">
        <f>+PREJUDICIALES!D18</f>
        <v>1</v>
      </c>
      <c r="AX3" s="56">
        <f>+PREJUDICIALES!G12</f>
        <v>20</v>
      </c>
      <c r="AY3" s="56">
        <f>+PREJUDICIALES!G13</f>
        <v>0</v>
      </c>
      <c r="AZ3" s="56">
        <f>+ARBITRAMENTOS!D9</f>
        <v>1</v>
      </c>
      <c r="BA3" s="56">
        <f>+ARBITRAMENTOS!D10</f>
        <v>1</v>
      </c>
      <c r="BB3" s="56">
        <f>ARBITRAMENTOS!G9</f>
        <v>1</v>
      </c>
      <c r="BC3" s="56">
        <f>ARBITRAMENTOS!G10</f>
        <v>1</v>
      </c>
      <c r="BD3" s="56" t="str">
        <f>+PAGOS!D9</f>
        <v>Si</v>
      </c>
      <c r="BE3" s="56" t="str">
        <f>+PAGOS!D10</f>
        <v>Si</v>
      </c>
      <c r="BF3" s="57">
        <f>USUARIOS!D9</f>
        <v>45344</v>
      </c>
      <c r="BG3" s="57">
        <f>ABOGADOS!D7</f>
        <v>45343</v>
      </c>
      <c r="BH3" s="57">
        <f>JUDICIALES!D8</f>
        <v>45343</v>
      </c>
      <c r="BI3" s="56" t="str">
        <f>+USUARIOS!C19</f>
        <v>Se solicita actualizar la ultima capacitacion de la Doctora Andrea Liliana Aldana Trujillo</v>
      </c>
      <c r="BJ3" s="56" t="str">
        <f>+ABOGADOS!C22</f>
        <v>N/A</v>
      </c>
      <c r="BK3" s="56" t="str">
        <f>+JUDICIALES!F28</f>
        <v>Unica fuente informacion : Sistema ekogui.</v>
      </c>
      <c r="BL3" s="56" t="str">
        <f>+PREJUDICIALES!F17</f>
        <v>N/A</v>
      </c>
      <c r="BM3" s="56" t="str">
        <f>+ARBITRAMENTOS!C13</f>
        <v>Unica fuente informacion : Sistema ekogui.</v>
      </c>
      <c r="BN3" s="56" t="str">
        <f>+PAGOS!F8</f>
        <v>Ninguna</v>
      </c>
      <c r="BO3" s="56" t="str">
        <f>'Resumen General'!B26</f>
        <v>N/A</v>
      </c>
      <c r="BP3" s="56" t="str">
        <f>USUARIOS!C20</f>
        <v>No</v>
      </c>
      <c r="BQ3" s="56" t="str">
        <f>ABOGADOS!D26</f>
        <v>N/A</v>
      </c>
      <c r="BR3" s="56" t="str">
        <f>JUDICIALES!H34</f>
        <v>N/A</v>
      </c>
      <c r="BS3" s="56" t="str">
        <f>PREJUDICIALES!G23</f>
        <v>N/A</v>
      </c>
      <c r="BT3" s="56" t="str">
        <f>ARBITRAMENTOS!D17</f>
        <v>N/A</v>
      </c>
      <c r="BU3" s="56" t="str">
        <f>PAGOS!G11</f>
        <v>N/A</v>
      </c>
      <c r="BV3" s="56" t="str">
        <f>'Resumen General'!C30</f>
        <v>No</v>
      </c>
      <c r="BW3" s="56" t="str">
        <f>'COMITES DE CONCILIACION'!D9</f>
        <v>No</v>
      </c>
      <c r="BX3" s="56" t="str">
        <f>'COMITES DE CONCILIACION'!D10</f>
        <v>Si</v>
      </c>
      <c r="BY3" s="56" t="str">
        <f>'COMITES DE CONCILIACION'!F8</f>
        <v>N/A</v>
      </c>
      <c r="BZ3" s="56" t="str">
        <f>'COMITES DE CONCILIACION'!G11</f>
        <v>N/A</v>
      </c>
    </row>
    <row r="12" spans="1:88" x14ac:dyDescent="0.25">
      <c r="A12" s="59" t="s">
        <v>36</v>
      </c>
      <c r="B12" s="59" t="s">
        <v>15</v>
      </c>
      <c r="C12" s="59" t="s">
        <v>16</v>
      </c>
      <c r="D12" s="59" t="s">
        <v>6</v>
      </c>
      <c r="E12" s="59" t="s">
        <v>7</v>
      </c>
      <c r="F12" s="59" t="s">
        <v>17</v>
      </c>
      <c r="G12" s="59" t="s">
        <v>73</v>
      </c>
    </row>
    <row r="13" spans="1:88" x14ac:dyDescent="0.25">
      <c r="A13" s="56" t="str">
        <f t="shared" ref="A13:A18" si="0">$A$3</f>
        <v>FONDO DE PASIVO SOCIAL DE FERROCARRILES NACIONALES DE COLOMBIA-FPS</v>
      </c>
      <c r="B13" s="56" t="s">
        <v>0</v>
      </c>
      <c r="C13" s="56" t="str">
        <f>USUARIOS!C12</f>
        <v>Si</v>
      </c>
      <c r="D13" s="58">
        <f>USUARIOS!D12</f>
        <v>43502</v>
      </c>
      <c r="E13" s="56" t="str">
        <f>USUARIOS!E12</f>
        <v>Ruth Stella Luján Sánchez</v>
      </c>
      <c r="F13" s="58">
        <f>USUARIOS!F12</f>
        <v>44748</v>
      </c>
      <c r="G13" s="56" t="str">
        <f>USUARIOS!G12</f>
        <v/>
      </c>
    </row>
    <row r="14" spans="1:88" x14ac:dyDescent="0.25">
      <c r="A14" s="56" t="str">
        <f t="shared" si="0"/>
        <v>FONDO DE PASIVO SOCIAL DE FERROCARRILES NACIONALES DE COLOMBIA-FPS</v>
      </c>
      <c r="B14" s="56" t="s">
        <v>1</v>
      </c>
      <c r="C14" s="56" t="str">
        <f>USUARIOS!C13</f>
        <v>Si</v>
      </c>
      <c r="D14" s="58">
        <f>USUARIOS!D13</f>
        <v>43738</v>
      </c>
      <c r="E14" s="56" t="str">
        <f>USUARIOS!E13</f>
        <v xml:space="preserve">Andrea Liliana Aldana Trujillo </v>
      </c>
      <c r="F14" s="58">
        <f>USUARIOS!F13</f>
        <v>0</v>
      </c>
      <c r="G14" s="56" t="str">
        <f>USUARIOS!G13</f>
        <v>DESACTUALIZADO</v>
      </c>
    </row>
    <row r="15" spans="1:88" x14ac:dyDescent="0.25">
      <c r="A15" s="56" t="str">
        <f t="shared" si="0"/>
        <v>FONDO DE PASIVO SOCIAL DE FERROCARRILES NACIONALES DE COLOMBIA-FPS</v>
      </c>
      <c r="B15" s="56" t="s">
        <v>2</v>
      </c>
      <c r="C15" s="56" t="str">
        <f>USUARIOS!C14</f>
        <v>Si</v>
      </c>
      <c r="D15" s="58">
        <f>USUARIOS!D14</f>
        <v>43530</v>
      </c>
      <c r="E15" s="56" t="str">
        <f>USUARIOS!E14</f>
        <v>Catherine Marcela Dueñas Piraban</v>
      </c>
      <c r="F15" s="58">
        <f>USUARIOS!F14</f>
        <v>44383</v>
      </c>
      <c r="G15" s="56" t="str">
        <f>USUARIOS!G14</f>
        <v/>
      </c>
    </row>
    <row r="16" spans="1:88" x14ac:dyDescent="0.25">
      <c r="A16" s="56" t="str">
        <f t="shared" si="0"/>
        <v>FONDO DE PASIVO SOCIAL DE FERROCARRILES NACIONALES DE COLOMBIA-FPS</v>
      </c>
      <c r="B16" s="56" t="s">
        <v>3</v>
      </c>
      <c r="C16" s="56" t="str">
        <f>USUARIOS!C15</f>
        <v>Si</v>
      </c>
      <c r="D16" s="58">
        <f>USUARIOS!D15</f>
        <v>42198</v>
      </c>
      <c r="E16" s="56" t="str">
        <f>USUARIOS!E15</f>
        <v>Ciro Jorge Edgar Sánchez Castro</v>
      </c>
      <c r="F16" s="58">
        <f>USUARIOS!F15</f>
        <v>44614</v>
      </c>
      <c r="G16" s="56" t="str">
        <f>USUARIOS!G15</f>
        <v/>
      </c>
    </row>
    <row r="17" spans="1:7" x14ac:dyDescent="0.25">
      <c r="A17" s="56" t="str">
        <f t="shared" si="0"/>
        <v>FONDO DE PASIVO SOCIAL DE FERROCARRILES NACIONALES DE COLOMBIA-FPS</v>
      </c>
      <c r="B17" s="56" t="s">
        <v>4</v>
      </c>
      <c r="C17" s="56" t="str">
        <f>USUARIOS!C16</f>
        <v>Si</v>
      </c>
      <c r="D17" s="58">
        <f>USUARIOS!D16</f>
        <v>43486</v>
      </c>
      <c r="E17" s="56" t="str">
        <f>USUARIOS!E16</f>
        <v>Jhordin Stiven Suarez Lozano</v>
      </c>
      <c r="F17" s="58">
        <f>USUARIOS!F16</f>
        <v>43862</v>
      </c>
      <c r="G17" s="56" t="str">
        <f>USUARIOS!G16</f>
        <v/>
      </c>
    </row>
    <row r="18" spans="1:7" x14ac:dyDescent="0.25">
      <c r="A18" s="56" t="str">
        <f t="shared" si="0"/>
        <v>FONDO DE PASIVO SOCIAL DE FERROCARRILES NACIONALES DE COLOMBIA-FPS</v>
      </c>
      <c r="B18" s="56" t="s">
        <v>5</v>
      </c>
      <c r="C18" s="56" t="str">
        <f>USUARIOS!C17</f>
        <v>Si</v>
      </c>
      <c r="D18" s="58">
        <f>USUARIOS!D17</f>
        <v>44242</v>
      </c>
      <c r="E18" s="56" t="str">
        <f>USUARIOS!E17</f>
        <v>Humberto Malaver Pinzón</v>
      </c>
      <c r="F18" s="58">
        <f>USUARIOS!F17</f>
        <v>44337</v>
      </c>
      <c r="G18" s="56" t="str">
        <f>USUARIOS!G17</f>
        <v/>
      </c>
    </row>
  </sheetData>
  <sheetProtection algorithmName="SHA-512" hashValue="HNW1bqZ7d40ehpK4wSgZhYRloudNqOucxK/pAli2Z7l6L9Y3IF/k2zdfOFpKp8+PVND1yjCA9soI8QI/osU1sw==" saltValue="FjaGv+oshQTkQuzR4NwJPg==" spinCount="100000" sheet="1" objects="1" scenarios="1"/>
  <phoneticPr fontId="18"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20"/>
  <sheetViews>
    <sheetView zoomScale="89" zoomScaleNormal="89" workbookViewId="0"/>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4"/>
    <col min="10" max="10" width="11.85546875" style="34" bestFit="1" customWidth="1"/>
    <col min="11" max="19" width="11.42578125" style="1"/>
    <col min="20" max="20" width="0" style="1" hidden="1" customWidth="1"/>
    <col min="21" max="16384" width="11.42578125" style="1"/>
  </cols>
  <sheetData>
    <row r="5" spans="2:20" ht="15.75" thickBot="1" x14ac:dyDescent="0.3"/>
    <row r="6" spans="2:20" x14ac:dyDescent="0.25">
      <c r="B6" s="10"/>
      <c r="C6" s="11"/>
      <c r="D6" s="11"/>
      <c r="E6" s="11"/>
      <c r="F6" s="11"/>
      <c r="G6" s="12"/>
    </row>
    <row r="7" spans="2:20" ht="21" x14ac:dyDescent="0.35">
      <c r="B7" s="92" t="s">
        <v>100</v>
      </c>
      <c r="C7" s="93"/>
      <c r="D7" s="93"/>
      <c r="E7" s="93"/>
      <c r="F7" s="93"/>
      <c r="G7" s="94"/>
      <c r="T7" s="1" t="s">
        <v>12</v>
      </c>
    </row>
    <row r="8" spans="2:20" ht="15.75" thickBot="1" x14ac:dyDescent="0.3">
      <c r="B8" s="13"/>
      <c r="D8" s="100" t="s">
        <v>136</v>
      </c>
      <c r="E8" s="100"/>
      <c r="G8" s="14"/>
      <c r="T8" s="1" t="s">
        <v>13</v>
      </c>
    </row>
    <row r="9" spans="2:20" ht="15.75" thickBot="1" x14ac:dyDescent="0.3">
      <c r="B9" s="98" t="s">
        <v>158</v>
      </c>
      <c r="C9" s="99"/>
      <c r="D9" s="85">
        <v>45344</v>
      </c>
      <c r="G9" s="14"/>
      <c r="T9" s="1" t="s">
        <v>14</v>
      </c>
    </row>
    <row r="10" spans="2:20" ht="15.75" thickBot="1" x14ac:dyDescent="0.3">
      <c r="B10" s="13" t="s">
        <v>138</v>
      </c>
      <c r="G10" s="54">
        <v>43545</v>
      </c>
    </row>
    <row r="11" spans="2:20" x14ac:dyDescent="0.25">
      <c r="B11" s="78" t="s">
        <v>15</v>
      </c>
      <c r="C11" s="79" t="s">
        <v>16</v>
      </c>
      <c r="D11" s="80" t="s">
        <v>6</v>
      </c>
      <c r="E11" s="79" t="s">
        <v>7</v>
      </c>
      <c r="F11" s="79" t="s">
        <v>17</v>
      </c>
      <c r="G11" s="81" t="s">
        <v>73</v>
      </c>
    </row>
    <row r="12" spans="2:20" x14ac:dyDescent="0.25">
      <c r="B12" s="19" t="s">
        <v>0</v>
      </c>
      <c r="C12" s="64" t="s">
        <v>12</v>
      </c>
      <c r="D12" s="65">
        <v>43502</v>
      </c>
      <c r="E12" s="64" t="s">
        <v>639</v>
      </c>
      <c r="F12" s="65">
        <v>44748</v>
      </c>
      <c r="G12" s="66" t="str">
        <f t="shared" ref="G12:G15" si="0">+IF(C12="Si",IF(F12&lt;$G$10,"DESACTUALIZADO",""),"")</f>
        <v/>
      </c>
      <c r="H12" s="34">
        <f t="shared" ref="H12:H17" si="1">+IF(C12="N/A",1,0)</f>
        <v>0</v>
      </c>
      <c r="I12" s="34">
        <f t="shared" ref="I12:I17" si="2">+IF(C12="Si",1,0)</f>
        <v>1</v>
      </c>
      <c r="J12" s="34">
        <f t="shared" ref="J12:J17" si="3">+IF(C12="No",1,0)</f>
        <v>0</v>
      </c>
    </row>
    <row r="13" spans="2:20" x14ac:dyDescent="0.25">
      <c r="B13" s="19" t="s">
        <v>1</v>
      </c>
      <c r="C13" s="64" t="s">
        <v>12</v>
      </c>
      <c r="D13" s="65">
        <v>43738</v>
      </c>
      <c r="E13" s="64" t="s">
        <v>644</v>
      </c>
      <c r="F13" s="65"/>
      <c r="G13" s="66" t="str">
        <f t="shared" si="0"/>
        <v>DESACTUALIZADO</v>
      </c>
      <c r="H13" s="34">
        <f t="shared" si="1"/>
        <v>0</v>
      </c>
      <c r="I13" s="34">
        <f t="shared" si="2"/>
        <v>1</v>
      </c>
      <c r="J13" s="34">
        <f t="shared" si="3"/>
        <v>0</v>
      </c>
    </row>
    <row r="14" spans="2:20" x14ac:dyDescent="0.25">
      <c r="B14" s="19" t="s">
        <v>2</v>
      </c>
      <c r="C14" s="64" t="s">
        <v>12</v>
      </c>
      <c r="D14" s="65">
        <v>43530</v>
      </c>
      <c r="E14" s="64" t="s">
        <v>640</v>
      </c>
      <c r="F14" s="65">
        <v>44383</v>
      </c>
      <c r="G14" s="66" t="str">
        <f t="shared" si="0"/>
        <v/>
      </c>
      <c r="H14" s="34">
        <f t="shared" si="1"/>
        <v>0</v>
      </c>
      <c r="I14" s="34">
        <f t="shared" si="2"/>
        <v>1</v>
      </c>
      <c r="J14" s="34">
        <f t="shared" si="3"/>
        <v>0</v>
      </c>
      <c r="T14" s="38">
        <v>43545</v>
      </c>
    </row>
    <row r="15" spans="2:20" x14ac:dyDescent="0.25">
      <c r="B15" s="19" t="s">
        <v>3</v>
      </c>
      <c r="C15" s="64" t="s">
        <v>12</v>
      </c>
      <c r="D15" s="65">
        <v>42198</v>
      </c>
      <c r="E15" s="64" t="s">
        <v>641</v>
      </c>
      <c r="F15" s="65">
        <v>44614</v>
      </c>
      <c r="G15" s="66" t="str">
        <f t="shared" si="0"/>
        <v/>
      </c>
      <c r="H15" s="34">
        <f t="shared" si="1"/>
        <v>0</v>
      </c>
      <c r="I15" s="34">
        <f t="shared" si="2"/>
        <v>1</v>
      </c>
      <c r="J15" s="34">
        <f t="shared" si="3"/>
        <v>0</v>
      </c>
    </row>
    <row r="16" spans="2:20" x14ac:dyDescent="0.25">
      <c r="B16" s="19" t="s">
        <v>4</v>
      </c>
      <c r="C16" s="64" t="s">
        <v>12</v>
      </c>
      <c r="D16" s="65">
        <v>43486</v>
      </c>
      <c r="E16" s="64" t="s">
        <v>642</v>
      </c>
      <c r="F16" s="65">
        <v>43862</v>
      </c>
      <c r="G16" s="66" t="str">
        <f t="shared" ref="G16:G17" si="4">+IF(C16="Si",IF(F16&lt;$G$10,"DESACTUALIZADO",""),"")</f>
        <v/>
      </c>
      <c r="H16" s="34">
        <f t="shared" si="1"/>
        <v>0</v>
      </c>
      <c r="I16" s="34">
        <f t="shared" si="2"/>
        <v>1</v>
      </c>
      <c r="J16" s="34">
        <f t="shared" si="3"/>
        <v>0</v>
      </c>
    </row>
    <row r="17" spans="2:10" ht="15.75" thickBot="1" x14ac:dyDescent="0.3">
      <c r="B17" s="82" t="s">
        <v>5</v>
      </c>
      <c r="C17" s="83" t="s">
        <v>12</v>
      </c>
      <c r="D17" s="65">
        <v>44242</v>
      </c>
      <c r="E17" s="64" t="s">
        <v>643</v>
      </c>
      <c r="F17" s="65">
        <v>44337</v>
      </c>
      <c r="G17" s="84" t="str">
        <f t="shared" si="4"/>
        <v/>
      </c>
      <c r="H17" s="34">
        <f t="shared" si="1"/>
        <v>0</v>
      </c>
      <c r="I17" s="34">
        <f t="shared" si="2"/>
        <v>1</v>
      </c>
      <c r="J17" s="34">
        <f t="shared" si="3"/>
        <v>0</v>
      </c>
    </row>
    <row r="18" spans="2:10" ht="15.75" thickBot="1" x14ac:dyDescent="0.3">
      <c r="B18" s="13"/>
      <c r="G18" s="14"/>
    </row>
    <row r="19" spans="2:10" ht="94.5" customHeight="1" thickBot="1" x14ac:dyDescent="0.3">
      <c r="B19" s="77" t="s">
        <v>86</v>
      </c>
      <c r="C19" s="95" t="s">
        <v>645</v>
      </c>
      <c r="D19" s="96"/>
      <c r="E19" s="96"/>
      <c r="F19" s="96"/>
      <c r="G19" s="97"/>
    </row>
    <row r="20" spans="2:10" ht="15.75" thickBot="1" x14ac:dyDescent="0.3">
      <c r="B20" s="75" t="s">
        <v>165</v>
      </c>
      <c r="C20" s="76" t="s">
        <v>13</v>
      </c>
      <c r="D20"/>
      <c r="E20"/>
      <c r="F20"/>
      <c r="G20"/>
    </row>
  </sheetData>
  <sheetProtection algorithmName="SHA-512" hashValue="hz3gPnzfs5TYWvFNRUIId97jBnEQmNCKlM/BOZZPVaxo2OHAKUfr+eyJbpdQXYb1G9R0FD/QNOjBu4BTYHzkJw==" saltValue="NEf2VSoJ3KggeD/JO4Pmzw==" spinCount="100000" sheet="1" objects="1" scenarios="1"/>
  <dataConsolidate/>
  <mergeCells count="4">
    <mergeCell ref="B7:G7"/>
    <mergeCell ref="C19:G19"/>
    <mergeCell ref="B9:C9"/>
    <mergeCell ref="D8:E8"/>
  </mergeCells>
  <conditionalFormatting sqref="C12:C17">
    <cfRule type="containsText" dxfId="79" priority="61" operator="containsText" text="N/A">
      <formula>NOT(ISERROR(SEARCH("N/A",C12)))</formula>
    </cfRule>
  </conditionalFormatting>
  <conditionalFormatting sqref="C19:C20">
    <cfRule type="containsBlanks" dxfId="78" priority="39">
      <formula>LEN(TRIM(C19))=0</formula>
    </cfRule>
  </conditionalFormatting>
  <conditionalFormatting sqref="C20">
    <cfRule type="containsText" dxfId="77" priority="38" operator="containsText" text="N/A">
      <formula>NOT(ISERROR(SEARCH("N/A",C20)))</formula>
    </cfRule>
  </conditionalFormatting>
  <conditionalFormatting sqref="C12:C17">
    <cfRule type="containsBlanks" dxfId="76" priority="63">
      <formula>LEN(TRIM(C12))=0</formula>
    </cfRule>
  </conditionalFormatting>
  <conditionalFormatting sqref="D9">
    <cfRule type="containsBlanks" dxfId="75" priority="68">
      <formula>LEN(TRIM(D9))=0</formula>
    </cfRule>
  </conditionalFormatting>
  <conditionalFormatting sqref="D12">
    <cfRule type="containsBlanks" dxfId="74" priority="33">
      <formula>LEN(TRIM(D12))=0</formula>
    </cfRule>
  </conditionalFormatting>
  <conditionalFormatting sqref="D12">
    <cfRule type="expression" dxfId="73" priority="32">
      <formula>OR($C$12="No",$C$12="N/A")</formula>
    </cfRule>
  </conditionalFormatting>
  <conditionalFormatting sqref="D13:D17">
    <cfRule type="containsBlanks" dxfId="72" priority="31">
      <formula>LEN(TRIM(D13))=0</formula>
    </cfRule>
  </conditionalFormatting>
  <conditionalFormatting sqref="D13:D17">
    <cfRule type="expression" dxfId="71" priority="30">
      <formula>OR($C$12="No",$C$12="N/A")</formula>
    </cfRule>
  </conditionalFormatting>
  <conditionalFormatting sqref="D14">
    <cfRule type="expression" dxfId="70" priority="29">
      <formula>OR($C$14="No",$C$14="N/A")</formula>
    </cfRule>
  </conditionalFormatting>
  <conditionalFormatting sqref="D13">
    <cfRule type="expression" dxfId="69" priority="28">
      <formula>OR($C$13="No",$C$13="N/A")</formula>
    </cfRule>
  </conditionalFormatting>
  <conditionalFormatting sqref="D15">
    <cfRule type="expression" dxfId="68" priority="27">
      <formula>OR($C$15="No",$C$15="N/A")</formula>
    </cfRule>
  </conditionalFormatting>
  <conditionalFormatting sqref="D16">
    <cfRule type="expression" dxfId="67" priority="26">
      <formula>OR($C$16="No",$C$16="N/A")</formula>
    </cfRule>
  </conditionalFormatting>
  <conditionalFormatting sqref="D17">
    <cfRule type="expression" dxfId="66" priority="25">
      <formula>OR($C$17="No",$C$17="N/A")</formula>
    </cfRule>
  </conditionalFormatting>
  <conditionalFormatting sqref="E12">
    <cfRule type="containsBlanks" dxfId="65" priority="24">
      <formula>LEN(TRIM(E12))=0</formula>
    </cfRule>
  </conditionalFormatting>
  <conditionalFormatting sqref="E12">
    <cfRule type="expression" dxfId="64" priority="23">
      <formula>OR($C$12="No",$C$12="N/A")</formula>
    </cfRule>
  </conditionalFormatting>
  <conditionalFormatting sqref="E13:E17">
    <cfRule type="containsBlanks" dxfId="63" priority="22">
      <formula>LEN(TRIM(E13))=0</formula>
    </cfRule>
  </conditionalFormatting>
  <conditionalFormatting sqref="E14">
    <cfRule type="expression" dxfId="62" priority="21">
      <formula>OR($C$14="No",$C$14="N/A")</formula>
    </cfRule>
  </conditionalFormatting>
  <conditionalFormatting sqref="E13">
    <cfRule type="expression" dxfId="61" priority="20">
      <formula>OR($C$13="No",$C$13="N/A")</formula>
    </cfRule>
  </conditionalFormatting>
  <conditionalFormatting sqref="E15">
    <cfRule type="expression" dxfId="60" priority="19">
      <formula>OR($C$15="No",$C$15="N/A")</formula>
    </cfRule>
  </conditionalFormatting>
  <conditionalFormatting sqref="E16">
    <cfRule type="expression" dxfId="59" priority="18">
      <formula>OR($C$16="No",$C$16="N/A")</formula>
    </cfRule>
  </conditionalFormatting>
  <conditionalFormatting sqref="E17">
    <cfRule type="expression" dxfId="58" priority="17">
      <formula>OR($C$17="No",$C$17="N/A")</formula>
    </cfRule>
  </conditionalFormatting>
  <conditionalFormatting sqref="F12">
    <cfRule type="containsBlanks" dxfId="57" priority="16">
      <formula>LEN(TRIM(F12))=0</formula>
    </cfRule>
  </conditionalFormatting>
  <conditionalFormatting sqref="F12">
    <cfRule type="expression" dxfId="56" priority="15">
      <formula>OR($C$12="No",$C$12="N/A")</formula>
    </cfRule>
  </conditionalFormatting>
  <conditionalFormatting sqref="F13:F17">
    <cfRule type="containsBlanks" dxfId="55" priority="14">
      <formula>LEN(TRIM(F13))=0</formula>
    </cfRule>
  </conditionalFormatting>
  <conditionalFormatting sqref="F14">
    <cfRule type="expression" dxfId="54" priority="13">
      <formula>OR($C$14="No",$C$14="N/A")</formula>
    </cfRule>
  </conditionalFormatting>
  <conditionalFormatting sqref="F13">
    <cfRule type="expression" dxfId="53" priority="12">
      <formula>OR($C$13="No",$C$13="N/A")</formula>
    </cfRule>
  </conditionalFormatting>
  <conditionalFormatting sqref="F15">
    <cfRule type="expression" dxfId="52" priority="11">
      <formula>OR($C$15="No",$C$15="N/A")</formula>
    </cfRule>
  </conditionalFormatting>
  <conditionalFormatting sqref="F16">
    <cfRule type="expression" dxfId="51" priority="10">
      <formula>OR($C$16="No",$C$16="N/A")</formula>
    </cfRule>
  </conditionalFormatting>
  <conditionalFormatting sqref="F17">
    <cfRule type="expression" dxfId="50" priority="9">
      <formula>OR($C$17="No",$C$17="N/A")</formula>
    </cfRule>
  </conditionalFormatting>
  <conditionalFormatting sqref="F13:F17">
    <cfRule type="expression" dxfId="49" priority="8">
      <formula>OR($C$12="No",$C$12="N/A")</formula>
    </cfRule>
  </conditionalFormatting>
  <conditionalFormatting sqref="F13:F17">
    <cfRule type="expression" dxfId="48" priority="7">
      <formula>OR($C$12="No",$C$12="N/A")</formula>
    </cfRule>
  </conditionalFormatting>
  <conditionalFormatting sqref="F13:F17">
    <cfRule type="expression" dxfId="47" priority="6">
      <formula>OR($C$12="No",$C$12="N/A")</formula>
    </cfRule>
  </conditionalFormatting>
  <conditionalFormatting sqref="F13:F17">
    <cfRule type="expression" dxfId="46" priority="5">
      <formula>OR($C$12="No",$C$12="N/A")</formula>
    </cfRule>
  </conditionalFormatting>
  <conditionalFormatting sqref="F13:F17">
    <cfRule type="expression" dxfId="45" priority="4">
      <formula>OR($C$12="No",$C$12="N/A")</formula>
    </cfRule>
  </conditionalFormatting>
  <conditionalFormatting sqref="F13:F17">
    <cfRule type="expression" dxfId="44" priority="3">
      <formula>OR($C$12="No",$C$12="N/A")</formula>
    </cfRule>
  </conditionalFormatting>
  <conditionalFormatting sqref="F13:F17">
    <cfRule type="expression" dxfId="43" priority="2">
      <formula>OR($C$12="No",$C$12="N/A")</formula>
    </cfRule>
  </conditionalFormatting>
  <conditionalFormatting sqref="F13:F17">
    <cfRule type="expression" dxfId="42" priority="1">
      <formula>OR($C$12="No",$C$12="N/A")</formula>
    </cfRule>
  </conditionalFormatting>
  <dataValidations xWindow="321" yWindow="708" count="8">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45291</formula1>
      <formula2>45366</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0/06/2023" promptTitle="Fecha de Creación del Rol" prompt="Indique la ultima fecha de Creación del Rol en Ekogui que se encuentra en estado Activo en el formato &quot;DD/MM/AAAA&quot;" sqref="D12:D17" xr:uid="{A5CD4CD7-9E8C-4AC0-B53C-A7DBC96F753B}">
      <formula1>40544</formula1>
      <formula2>45291</formula2>
    </dataValidation>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91E78CEC-1ABD-4C09-9109-59421DBCE97E}">
      <formula1>40544</formula1>
      <formula2>45366</formula2>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9:G19" xr:uid="{13A686B1-9AAD-4971-B2C4-83748ECE8E6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C20" xr:uid="{18609301-AA20-43AB-AAFC-561DF1ABC13E}">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W27"/>
  <sheetViews>
    <sheetView showGridLines="0" zoomScale="91" zoomScaleNormal="91" workbookViewId="0">
      <selection activeCell="I31" sqref="I31"/>
    </sheetView>
  </sheetViews>
  <sheetFormatPr baseColWidth="10" defaultRowHeight="15" x14ac:dyDescent="0.25"/>
  <cols>
    <col min="1" max="1" width="3.85546875" style="1" customWidth="1"/>
    <col min="2" max="2" width="11.42578125" style="1"/>
    <col min="3" max="3" width="61.140625" style="1" customWidth="1"/>
    <col min="4" max="4" width="20.85546875" style="1" customWidth="1"/>
    <col min="5" max="5" width="15" style="1" customWidth="1"/>
    <col min="6" max="6" width="12" style="1" customWidth="1"/>
    <col min="7" max="7" width="48" style="1" customWidth="1"/>
    <col min="8" max="8" width="25.42578125" style="1" customWidth="1"/>
    <col min="9" max="9" width="12.5703125" style="1" customWidth="1"/>
    <col min="10" max="19" width="11.42578125" style="1"/>
    <col min="20" max="23" width="0" style="1" hidden="1" customWidth="1"/>
    <col min="24" max="16384" width="11.42578125" style="1"/>
  </cols>
  <sheetData>
    <row r="1" spans="2:23" ht="15.75" thickBot="1" x14ac:dyDescent="0.3"/>
    <row r="2" spans="2:23" x14ac:dyDescent="0.25">
      <c r="B2" s="10"/>
      <c r="C2" s="11"/>
      <c r="D2" s="11"/>
      <c r="E2" s="11"/>
      <c r="F2" s="11"/>
      <c r="G2" s="11"/>
      <c r="H2" s="11"/>
      <c r="I2" s="12"/>
    </row>
    <row r="3" spans="2:23" x14ac:dyDescent="0.25">
      <c r="B3" s="13"/>
      <c r="I3" s="14"/>
      <c r="W3" s="23">
        <f>+IF(D12&lt;=10,D12,IF(ROUNDDOWN(D12*10%,0)&lt;10,10,ROUNDDOWN(D12*10%,0)))</f>
        <v>10</v>
      </c>
    </row>
    <row r="4" spans="2:23" x14ac:dyDescent="0.25">
      <c r="B4" s="13"/>
      <c r="I4" s="14"/>
    </row>
    <row r="5" spans="2:23" x14ac:dyDescent="0.25">
      <c r="B5" s="13"/>
      <c r="D5" s="1" t="s">
        <v>136</v>
      </c>
      <c r="I5" s="14"/>
    </row>
    <row r="6" spans="2:23" ht="15" customHeight="1" x14ac:dyDescent="0.25">
      <c r="B6" s="13"/>
      <c r="H6" s="24"/>
      <c r="I6" s="25"/>
    </row>
    <row r="7" spans="2:23" ht="17.25" customHeight="1" x14ac:dyDescent="0.35">
      <c r="B7" s="13"/>
      <c r="C7" s="18" t="s">
        <v>158</v>
      </c>
      <c r="D7" s="65">
        <v>45343</v>
      </c>
      <c r="E7"/>
      <c r="F7" s="22"/>
      <c r="G7" s="101" t="str">
        <f>"Seleccione una muestra de "&amp;W3&amp;" abogados activos y complete la siguiente tabla"</f>
        <v>Seleccione una muestra de 10 abogados activos y complete la siguiente tabla</v>
      </c>
      <c r="H7" s="102"/>
      <c r="I7" s="25"/>
      <c r="T7" s="1" t="s">
        <v>12</v>
      </c>
    </row>
    <row r="8" spans="2:23" x14ac:dyDescent="0.25">
      <c r="B8" s="13"/>
      <c r="G8" s="103"/>
      <c r="H8" s="104"/>
      <c r="I8" s="14"/>
      <c r="T8" s="1" t="s">
        <v>13</v>
      </c>
    </row>
    <row r="9" spans="2:23" ht="23.25" x14ac:dyDescent="0.25">
      <c r="B9" s="13"/>
      <c r="C9" s="26" t="s">
        <v>166</v>
      </c>
      <c r="F9"/>
      <c r="G9" s="21" t="s">
        <v>89</v>
      </c>
      <c r="H9" s="21" t="s">
        <v>19</v>
      </c>
      <c r="I9" s="14"/>
      <c r="T9" s="1" t="s">
        <v>14</v>
      </c>
    </row>
    <row r="10" spans="2:23" x14ac:dyDescent="0.25">
      <c r="B10" s="13"/>
      <c r="C10" s="20" t="s">
        <v>167</v>
      </c>
      <c r="D10" s="20" t="s">
        <v>23</v>
      </c>
      <c r="E10"/>
      <c r="F10"/>
      <c r="G10" s="18" t="s">
        <v>162</v>
      </c>
      <c r="H10" s="64">
        <v>9</v>
      </c>
      <c r="I10" s="14"/>
    </row>
    <row r="11" spans="2:23" x14ac:dyDescent="0.25">
      <c r="B11" s="13"/>
      <c r="C11" s="18" t="s">
        <v>141</v>
      </c>
      <c r="D11" s="64">
        <v>5</v>
      </c>
      <c r="E11"/>
      <c r="F11"/>
      <c r="G11" s="18" t="s">
        <v>87</v>
      </c>
      <c r="H11" s="64">
        <v>9</v>
      </c>
      <c r="I11" s="14"/>
    </row>
    <row r="12" spans="2:23" x14ac:dyDescent="0.25">
      <c r="B12" s="13"/>
      <c r="C12" s="18" t="s">
        <v>22</v>
      </c>
      <c r="D12" s="64">
        <v>10</v>
      </c>
      <c r="E12"/>
      <c r="F12"/>
      <c r="G12" s="18" t="s">
        <v>88</v>
      </c>
      <c r="H12" s="64">
        <v>9</v>
      </c>
      <c r="I12" s="14"/>
    </row>
    <row r="13" spans="2:23" x14ac:dyDescent="0.25">
      <c r="B13" s="13"/>
      <c r="C13" s="18" t="s">
        <v>26</v>
      </c>
      <c r="D13" s="64">
        <v>5</v>
      </c>
      <c r="E13"/>
      <c r="F13"/>
      <c r="G13" s="41" t="s">
        <v>94</v>
      </c>
      <c r="H13" s="40"/>
      <c r="I13" s="14"/>
    </row>
    <row r="14" spans="2:23" x14ac:dyDescent="0.25">
      <c r="B14" s="13"/>
      <c r="F14"/>
      <c r="G14" s="42" t="s">
        <v>95</v>
      </c>
      <c r="H14" s="43"/>
      <c r="I14" s="14"/>
      <c r="T14" s="38">
        <v>43545</v>
      </c>
    </row>
    <row r="15" spans="2:23" x14ac:dyDescent="0.25">
      <c r="B15" s="13"/>
      <c r="F15"/>
      <c r="I15" s="14"/>
    </row>
    <row r="16" spans="2:23" x14ac:dyDescent="0.25">
      <c r="B16" s="13"/>
      <c r="C16" s="20" t="s">
        <v>24</v>
      </c>
      <c r="D16" s="20" t="s">
        <v>23</v>
      </c>
      <c r="E16"/>
      <c r="F16"/>
      <c r="G16" s="21" t="s">
        <v>98</v>
      </c>
      <c r="H16" s="21" t="s">
        <v>19</v>
      </c>
      <c r="I16" s="14"/>
    </row>
    <row r="17" spans="2:9" x14ac:dyDescent="0.25">
      <c r="B17" s="13"/>
      <c r="C17" s="18" t="s">
        <v>168</v>
      </c>
      <c r="D17" s="64">
        <v>4</v>
      </c>
      <c r="E17"/>
      <c r="F17"/>
      <c r="G17" s="18" t="s">
        <v>637</v>
      </c>
      <c r="H17" s="64">
        <v>5</v>
      </c>
      <c r="I17" s="14"/>
    </row>
    <row r="18" spans="2:9" x14ac:dyDescent="0.25">
      <c r="B18" s="13"/>
      <c r="C18" s="18" t="s">
        <v>169</v>
      </c>
      <c r="D18" s="64">
        <v>4</v>
      </c>
      <c r="E18"/>
      <c r="F18"/>
      <c r="G18" s="35" t="s">
        <v>638</v>
      </c>
      <c r="H18" s="64">
        <v>0</v>
      </c>
      <c r="I18" s="14"/>
    </row>
    <row r="19" spans="2:9" x14ac:dyDescent="0.25">
      <c r="B19" s="13"/>
      <c r="C19" s="46"/>
      <c r="F19"/>
      <c r="G19" s="18" t="s">
        <v>91</v>
      </c>
      <c r="H19" s="64">
        <v>0</v>
      </c>
      <c r="I19" s="14"/>
    </row>
    <row r="20" spans="2:9" x14ac:dyDescent="0.25">
      <c r="B20" s="13"/>
      <c r="C20" s="46"/>
      <c r="F20"/>
      <c r="G20" s="18" t="s">
        <v>25</v>
      </c>
      <c r="H20" s="64">
        <v>0</v>
      </c>
      <c r="I20" s="14"/>
    </row>
    <row r="21" spans="2:9" x14ac:dyDescent="0.25">
      <c r="B21" s="13"/>
      <c r="C21" s="46" t="s">
        <v>90</v>
      </c>
      <c r="F21"/>
      <c r="G21"/>
      <c r="H21"/>
      <c r="I21" s="14"/>
    </row>
    <row r="22" spans="2:9" x14ac:dyDescent="0.25">
      <c r="B22" s="13"/>
      <c r="C22" s="105" t="s">
        <v>14</v>
      </c>
      <c r="D22" s="106"/>
      <c r="E22" s="106"/>
      <c r="F22" s="106"/>
      <c r="G22" s="106"/>
      <c r="H22" s="107"/>
      <c r="I22" s="14"/>
    </row>
    <row r="23" spans="2:9" x14ac:dyDescent="0.25">
      <c r="B23" s="13"/>
      <c r="C23" s="108"/>
      <c r="D23" s="109"/>
      <c r="E23" s="109"/>
      <c r="F23" s="109"/>
      <c r="G23" s="109"/>
      <c r="H23" s="110"/>
      <c r="I23" s="14"/>
    </row>
    <row r="24" spans="2:9" x14ac:dyDescent="0.25">
      <c r="B24" s="13"/>
      <c r="C24" s="108"/>
      <c r="D24" s="109"/>
      <c r="E24" s="109"/>
      <c r="F24" s="109"/>
      <c r="G24" s="109"/>
      <c r="H24" s="110"/>
      <c r="I24" s="14"/>
    </row>
    <row r="25" spans="2:9" ht="15.75" thickBot="1" x14ac:dyDescent="0.3">
      <c r="B25" s="13"/>
      <c r="C25" s="111"/>
      <c r="D25" s="112"/>
      <c r="E25" s="112"/>
      <c r="F25" s="112"/>
      <c r="G25" s="112"/>
      <c r="H25" s="113"/>
      <c r="I25" s="14"/>
    </row>
    <row r="26" spans="2:9" ht="15.75" thickBot="1" x14ac:dyDescent="0.3">
      <c r="B26" s="13"/>
      <c r="C26" s="75" t="s">
        <v>165</v>
      </c>
      <c r="D26" s="76" t="s">
        <v>14</v>
      </c>
      <c r="E26"/>
      <c r="F26"/>
      <c r="G26"/>
      <c r="H26"/>
      <c r="I26" s="14"/>
    </row>
    <row r="27" spans="2:9" ht="15.75" thickBot="1" x14ac:dyDescent="0.3">
      <c r="B27" s="15"/>
      <c r="C27" s="16"/>
      <c r="D27" s="16"/>
      <c r="E27" s="16"/>
      <c r="F27" s="16"/>
      <c r="G27" s="16"/>
      <c r="H27" s="16"/>
      <c r="I27" s="17"/>
    </row>
  </sheetData>
  <sheetProtection algorithmName="SHA-512" hashValue="TClMRJLjNzRUXz20ht9SwM8qYMaksoG3jXrCvrIpdqRmArT3wBYcxjom1W0gHUAckZsfxDX0D4TTXL2aY6kdMg==" saltValue="J7gi9vCkbzQRFxzLlUo6RQ==" spinCount="100000" sheet="1" objects="1" scenarios="1"/>
  <mergeCells count="2">
    <mergeCell ref="G7:H8"/>
    <mergeCell ref="C22:H25"/>
  </mergeCells>
  <conditionalFormatting sqref="C22">
    <cfRule type="containsBlanks" dxfId="41" priority="33">
      <formula>LEN(TRIM(C22))=0</formula>
    </cfRule>
  </conditionalFormatting>
  <conditionalFormatting sqref="D7">
    <cfRule type="containsBlanks" dxfId="40" priority="25">
      <formula>LEN(TRIM(D7))=0</formula>
    </cfRule>
  </conditionalFormatting>
  <conditionalFormatting sqref="D11:D13">
    <cfRule type="containsBlanks" dxfId="39" priority="37">
      <formula>LEN(TRIM(D11))=0</formula>
    </cfRule>
  </conditionalFormatting>
  <conditionalFormatting sqref="D17:D18">
    <cfRule type="containsBlanks" dxfId="38" priority="29">
      <formula>LEN(TRIM(D17))=0</formula>
    </cfRule>
  </conditionalFormatting>
  <conditionalFormatting sqref="D26">
    <cfRule type="containsText" dxfId="37" priority="5" operator="containsText" text="N/A">
      <formula>NOT(ISERROR(SEARCH("N/A",D26)))</formula>
    </cfRule>
    <cfRule type="containsBlanks" dxfId="36" priority="6">
      <formula>LEN(TRIM(D26))=0</formula>
    </cfRule>
  </conditionalFormatting>
  <conditionalFormatting sqref="H10:H12">
    <cfRule type="containsBlanks" dxfId="35" priority="28">
      <formula>LEN(TRIM(H10))=0</formula>
    </cfRule>
  </conditionalFormatting>
  <conditionalFormatting sqref="H17:H20">
    <cfRule type="containsBlanks" dxfId="34" priority="27">
      <formula>LEN(TRIM(H17))=0</formula>
    </cfRule>
  </conditionalFormatting>
  <dataValidations count="5">
    <dataValidation type="whole" operator="greaterThanOrEqual" showInputMessage="1" showErrorMessage="1" errorTitle="Numero Invalido" promptTitle="Ingrese la cantidad Solicitada" prompt="Ingrese la cantidad Solicitada" sqref="H17:H20 H10:H12 D17:E18 D11:E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E7" xr:uid="{00000000-0002-0000-0200-000001000000}">
      <formula1>45107</formula1>
      <formula2>45184</formula2>
    </dataValidation>
    <dataValidation type="date" showInputMessage="1" showErrorMessage="1" errorTitle="FECHA INVALIDA" promptTitle="Fecha de Generacion del Reporte " prompt="Diligenciar la fecha de Generacion de este Reporte de Usuarios Abogados Formato (DD/MM/AAAA)" sqref="D7" xr:uid="{79CE23D2-F5A2-4872-86CE-3FFCD84C3302}">
      <formula1>45291</formula1>
      <formula2>45366</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26" xr:uid="{CE3D9002-528A-4983-A583-9E81E7DD7382}">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22:H25" xr:uid="{0179497F-2D1F-4655-90F2-496FB151B337}"/>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5"/>
  <sheetViews>
    <sheetView showGridLines="0" topLeftCell="A4" zoomScaleNormal="100" workbookViewId="0">
      <selection activeCell="H34" sqref="H34"/>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8.28515625" style="1" customWidth="1"/>
    <col min="9" max="9" width="7.28515625" style="1" customWidth="1"/>
    <col min="10" max="18" width="11.42578125" style="1"/>
    <col min="19" max="23" width="0" style="1" hidden="1" customWidth="1"/>
    <col min="24"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3">
        <f>+IF(D17&lt;=10,D17,IF(ROUNDDOWN(D17*10%,0)&lt;10,10,ROUNDDOWN(D17*10%,0)))</f>
        <v>10</v>
      </c>
    </row>
    <row r="4" spans="2:23" x14ac:dyDescent="0.25">
      <c r="B4" s="13"/>
      <c r="I4" s="14"/>
    </row>
    <row r="5" spans="2:23" ht="9" customHeight="1" x14ac:dyDescent="0.25">
      <c r="B5" s="13"/>
      <c r="I5" s="14"/>
    </row>
    <row r="6" spans="2:23" ht="19.5" customHeight="1" x14ac:dyDescent="0.25">
      <c r="B6" s="13"/>
      <c r="C6" s="123" t="s">
        <v>64</v>
      </c>
      <c r="D6" s="123"/>
      <c r="E6" s="123"/>
      <c r="F6" s="123"/>
      <c r="G6" s="123"/>
      <c r="H6" s="123"/>
      <c r="I6" s="25"/>
    </row>
    <row r="7" spans="2:23" x14ac:dyDescent="0.25">
      <c r="B7" s="13"/>
      <c r="E7" s="67" t="s">
        <v>136</v>
      </c>
      <c r="I7" s="14"/>
      <c r="T7" s="1" t="s">
        <v>12</v>
      </c>
    </row>
    <row r="8" spans="2:23" x14ac:dyDescent="0.25">
      <c r="B8" s="13"/>
      <c r="C8" s="20" t="s">
        <v>158</v>
      </c>
      <c r="D8" s="65">
        <v>45343</v>
      </c>
      <c r="E8"/>
      <c r="F8" s="29" t="s">
        <v>97</v>
      </c>
      <c r="G8" s="72" t="s">
        <v>18</v>
      </c>
      <c r="I8" s="14"/>
      <c r="T8" s="1" t="s">
        <v>13</v>
      </c>
    </row>
    <row r="9" spans="2:23" x14ac:dyDescent="0.25">
      <c r="B9" s="13"/>
      <c r="E9"/>
      <c r="F9" s="18" t="s">
        <v>144</v>
      </c>
      <c r="G9" s="64">
        <v>1</v>
      </c>
      <c r="I9" s="14"/>
      <c r="T9" s="1" t="s">
        <v>14</v>
      </c>
    </row>
    <row r="10" spans="2:23" x14ac:dyDescent="0.25">
      <c r="B10" s="13"/>
      <c r="C10" s="20" t="s">
        <v>604</v>
      </c>
      <c r="D10" s="20" t="s">
        <v>23</v>
      </c>
      <c r="E10"/>
      <c r="F10" s="18" t="s">
        <v>57</v>
      </c>
      <c r="G10" s="64">
        <v>1</v>
      </c>
      <c r="I10" s="14"/>
    </row>
    <row r="11" spans="2:23" x14ac:dyDescent="0.25">
      <c r="B11" s="13"/>
      <c r="C11" s="18" t="s">
        <v>142</v>
      </c>
      <c r="D11" s="64">
        <v>817</v>
      </c>
      <c r="E11"/>
      <c r="F11" s="18" t="s">
        <v>75</v>
      </c>
      <c r="G11" s="64">
        <v>1</v>
      </c>
      <c r="I11" s="14"/>
    </row>
    <row r="12" spans="2:23" x14ac:dyDescent="0.25">
      <c r="B12" s="13"/>
      <c r="C12" s="18" t="s">
        <v>28</v>
      </c>
      <c r="D12" s="64">
        <v>817</v>
      </c>
      <c r="E12"/>
      <c r="F12" s="30" t="s">
        <v>614</v>
      </c>
      <c r="I12" s="14"/>
    </row>
    <row r="13" spans="2:23" x14ac:dyDescent="0.25">
      <c r="B13" s="13"/>
      <c r="C13" s="18" t="s">
        <v>74</v>
      </c>
      <c r="D13" s="64">
        <v>0</v>
      </c>
      <c r="E13"/>
      <c r="F13" s="30" t="s">
        <v>76</v>
      </c>
      <c r="I13" s="14"/>
    </row>
    <row r="14" spans="2:23" x14ac:dyDescent="0.25">
      <c r="B14" s="13"/>
      <c r="C14" s="30" t="s">
        <v>605</v>
      </c>
      <c r="E14"/>
      <c r="F14" s="21" t="s">
        <v>32</v>
      </c>
      <c r="G14" s="20" t="s">
        <v>23</v>
      </c>
      <c r="I14" s="14"/>
      <c r="T14" s="38">
        <v>43545</v>
      </c>
    </row>
    <row r="15" spans="2:23" x14ac:dyDescent="0.25">
      <c r="B15" s="13"/>
      <c r="C15" s="20" t="s">
        <v>606</v>
      </c>
      <c r="D15" s="20" t="s">
        <v>23</v>
      </c>
      <c r="E15"/>
      <c r="F15" s="18" t="s">
        <v>611</v>
      </c>
      <c r="G15" s="64">
        <v>866</v>
      </c>
      <c r="I15" s="14"/>
    </row>
    <row r="16" spans="2:23" x14ac:dyDescent="0.25">
      <c r="B16" s="13"/>
      <c r="C16" s="18" t="s">
        <v>607</v>
      </c>
      <c r="D16" s="64">
        <v>81</v>
      </c>
      <c r="E16"/>
      <c r="F16" s="18" t="s">
        <v>612</v>
      </c>
      <c r="G16" s="64">
        <v>296</v>
      </c>
      <c r="I16" s="14"/>
    </row>
    <row r="17" spans="2:9" x14ac:dyDescent="0.25">
      <c r="B17" s="13"/>
      <c r="C17" s="18" t="s">
        <v>608</v>
      </c>
      <c r="D17" s="64">
        <v>81</v>
      </c>
      <c r="E17"/>
      <c r="F17" s="18" t="s">
        <v>613</v>
      </c>
      <c r="G17" s="64">
        <v>565</v>
      </c>
      <c r="I17" s="14"/>
    </row>
    <row r="18" spans="2:9" x14ac:dyDescent="0.25">
      <c r="B18" s="13"/>
      <c r="C18" s="30" t="s">
        <v>159</v>
      </c>
      <c r="E18"/>
      <c r="F18" s="18" t="s">
        <v>145</v>
      </c>
      <c r="G18" s="64">
        <v>5</v>
      </c>
      <c r="I18" s="14"/>
    </row>
    <row r="19" spans="2:9" x14ac:dyDescent="0.25">
      <c r="B19" s="13"/>
      <c r="E19"/>
      <c r="I19" s="14"/>
    </row>
    <row r="20" spans="2:9" ht="45" customHeight="1" x14ac:dyDescent="0.25">
      <c r="B20" s="13"/>
      <c r="C20" s="39" t="s">
        <v>31</v>
      </c>
      <c r="D20" s="39" t="s">
        <v>23</v>
      </c>
      <c r="E20"/>
      <c r="F20" s="31" t="s">
        <v>96</v>
      </c>
      <c r="G20" s="39" t="s">
        <v>137</v>
      </c>
      <c r="H20" s="32" t="s">
        <v>163</v>
      </c>
      <c r="I20" s="14"/>
    </row>
    <row r="21" spans="2:9" x14ac:dyDescent="0.25">
      <c r="B21" s="13"/>
      <c r="C21" s="48" t="s">
        <v>609</v>
      </c>
      <c r="D21" s="64">
        <v>3656</v>
      </c>
      <c r="E21"/>
      <c r="F21" s="18" t="s">
        <v>60</v>
      </c>
      <c r="G21" s="64">
        <v>504</v>
      </c>
      <c r="H21" s="64">
        <v>58</v>
      </c>
      <c r="I21" s="14"/>
    </row>
    <row r="22" spans="2:9" ht="15" customHeight="1" x14ac:dyDescent="0.25">
      <c r="B22" s="13"/>
      <c r="C22" s="48" t="s">
        <v>143</v>
      </c>
      <c r="D22" s="64">
        <v>3656</v>
      </c>
      <c r="E22"/>
      <c r="F22" s="18" t="s">
        <v>61</v>
      </c>
      <c r="G22" s="64">
        <v>199</v>
      </c>
      <c r="H22" s="64">
        <v>199</v>
      </c>
      <c r="I22" s="14"/>
    </row>
    <row r="23" spans="2:9" x14ac:dyDescent="0.25">
      <c r="B23" s="13"/>
      <c r="C23" s="73" t="s">
        <v>636</v>
      </c>
      <c r="D23" s="53"/>
      <c r="E23"/>
      <c r="F23" s="18" t="s">
        <v>62</v>
      </c>
      <c r="G23" s="64">
        <v>27</v>
      </c>
      <c r="H23" s="64">
        <v>27</v>
      </c>
      <c r="I23" s="14"/>
    </row>
    <row r="24" spans="2:9" x14ac:dyDescent="0.25">
      <c r="B24" s="13"/>
      <c r="E24"/>
      <c r="F24" s="18" t="s">
        <v>63</v>
      </c>
      <c r="G24" s="64">
        <v>131</v>
      </c>
      <c r="H24" s="64">
        <v>131</v>
      </c>
      <c r="I24" s="14"/>
    </row>
    <row r="25" spans="2:9" ht="30" customHeight="1" x14ac:dyDescent="0.25">
      <c r="B25" s="13"/>
      <c r="C25" s="55" t="str">
        <f>"Seleccione "&amp;W3&amp;" procesos teminados en el segundo semestre de 2023 y llene la siguiente tabla:"</f>
        <v>Seleccione 10 procesos teminados en el segundo semestre de 2023 y llene la siguiente tabla:</v>
      </c>
      <c r="D25" s="50"/>
      <c r="E25"/>
      <c r="F25" s="124" t="s">
        <v>610</v>
      </c>
      <c r="G25" s="124"/>
      <c r="H25" s="124"/>
      <c r="I25" s="14"/>
    </row>
    <row r="26" spans="2:9" ht="15.75" thickBot="1" x14ac:dyDescent="0.3">
      <c r="B26" s="13"/>
      <c r="C26" s="51"/>
      <c r="D26" s="52"/>
      <c r="E26"/>
      <c r="F26" s="49"/>
      <c r="I26" s="14"/>
    </row>
    <row r="27" spans="2:9" x14ac:dyDescent="0.25">
      <c r="B27" s="13"/>
      <c r="C27" s="39" t="s">
        <v>85</v>
      </c>
      <c r="D27" s="39" t="s">
        <v>23</v>
      </c>
      <c r="E27"/>
      <c r="F27" s="114" t="s">
        <v>84</v>
      </c>
      <c r="G27" s="115"/>
      <c r="H27" s="116"/>
      <c r="I27" s="14"/>
    </row>
    <row r="28" spans="2:9" x14ac:dyDescent="0.25">
      <c r="B28" s="13"/>
      <c r="C28" s="18" t="s">
        <v>77</v>
      </c>
      <c r="D28" s="64">
        <v>10</v>
      </c>
      <c r="E28"/>
      <c r="F28" s="117" t="s">
        <v>646</v>
      </c>
      <c r="G28" s="118"/>
      <c r="H28" s="119"/>
      <c r="I28" s="14"/>
    </row>
    <row r="29" spans="2:9" x14ac:dyDescent="0.25">
      <c r="B29" s="13"/>
      <c r="C29" s="18" t="s">
        <v>78</v>
      </c>
      <c r="D29" s="64">
        <v>7</v>
      </c>
      <c r="E29"/>
      <c r="F29" s="117"/>
      <c r="G29" s="118"/>
      <c r="H29" s="119"/>
      <c r="I29" s="14"/>
    </row>
    <row r="30" spans="2:9" x14ac:dyDescent="0.25">
      <c r="B30" s="13"/>
      <c r="C30" s="18" t="s">
        <v>79</v>
      </c>
      <c r="D30" s="64">
        <v>4</v>
      </c>
      <c r="E30"/>
      <c r="F30" s="117"/>
      <c r="G30" s="118"/>
      <c r="H30" s="119"/>
      <c r="I30" s="14"/>
    </row>
    <row r="31" spans="2:9" x14ac:dyDescent="0.25">
      <c r="B31" s="13"/>
      <c r="C31" s="18" t="s">
        <v>80</v>
      </c>
      <c r="D31" s="64">
        <v>0</v>
      </c>
      <c r="E31"/>
      <c r="F31" s="117"/>
      <c r="G31" s="118"/>
      <c r="H31" s="119"/>
      <c r="I31" s="14"/>
    </row>
    <row r="32" spans="2:9" x14ac:dyDescent="0.25">
      <c r="B32" s="13"/>
      <c r="C32" s="18" t="s">
        <v>81</v>
      </c>
      <c r="D32" s="64">
        <v>0</v>
      </c>
      <c r="E32"/>
      <c r="F32" s="117"/>
      <c r="G32" s="118"/>
      <c r="H32" s="119"/>
      <c r="I32" s="14"/>
    </row>
    <row r="33" spans="2:9" ht="15.75" thickBot="1" x14ac:dyDescent="0.3">
      <c r="B33" s="13"/>
      <c r="E33"/>
      <c r="F33" s="120"/>
      <c r="G33" s="121"/>
      <c r="H33" s="122"/>
      <c r="I33" s="14"/>
    </row>
    <row r="34" spans="2:9" ht="15.75" thickBot="1" x14ac:dyDescent="0.3">
      <c r="B34" s="13"/>
      <c r="F34" s="125" t="s">
        <v>165</v>
      </c>
      <c r="G34" s="126"/>
      <c r="H34" s="76" t="s">
        <v>14</v>
      </c>
      <c r="I34" s="14"/>
    </row>
    <row r="35" spans="2:9" ht="15.75" thickBot="1" x14ac:dyDescent="0.3">
      <c r="B35" s="15"/>
      <c r="C35" s="16"/>
      <c r="D35" s="16"/>
      <c r="E35" s="16"/>
      <c r="F35" s="16"/>
      <c r="G35" s="16"/>
      <c r="H35" s="16"/>
      <c r="I35" s="17"/>
    </row>
  </sheetData>
  <sheetProtection algorithmName="SHA-512" hashValue="WNUQH7WAf48adaDLNTWvk6jZfXYX8VUltkYpdA4PXFOO3HTx3hQuoB0Pj6Or4aza0TzzRKt3cAFHe83yiCaQsg==" saltValue="AvxE3psX8OIsBeZi2gwP5Q==" spinCount="100000" sheet="1" objects="1" scenarios="1"/>
  <mergeCells count="5">
    <mergeCell ref="F27:H27"/>
    <mergeCell ref="F28:H33"/>
    <mergeCell ref="C6:H6"/>
    <mergeCell ref="F25:H25"/>
    <mergeCell ref="F34:G34"/>
  </mergeCells>
  <conditionalFormatting sqref="D8">
    <cfRule type="containsBlanks" dxfId="33" priority="25">
      <formula>LEN(TRIM(D8))=0</formula>
    </cfRule>
  </conditionalFormatting>
  <conditionalFormatting sqref="D11:D13">
    <cfRule type="containsBlanks" dxfId="32" priority="23">
      <formula>LEN(TRIM(D11))=0</formula>
    </cfRule>
  </conditionalFormatting>
  <conditionalFormatting sqref="D16:D17">
    <cfRule type="containsBlanks" dxfId="31" priority="22">
      <formula>LEN(TRIM(D16))=0</formula>
    </cfRule>
  </conditionalFormatting>
  <conditionalFormatting sqref="D21:D22">
    <cfRule type="containsBlanks" dxfId="30" priority="21">
      <formula>LEN(TRIM(D21))=0</formula>
    </cfRule>
  </conditionalFormatting>
  <conditionalFormatting sqref="D28:D32">
    <cfRule type="containsBlanks" dxfId="29" priority="20">
      <formula>LEN(TRIM(D28))=0</formula>
    </cfRule>
  </conditionalFormatting>
  <conditionalFormatting sqref="F28">
    <cfRule type="containsBlanks" dxfId="28" priority="15">
      <formula>LEN(TRIM(F28))=0</formula>
    </cfRule>
  </conditionalFormatting>
  <conditionalFormatting sqref="G9:G11">
    <cfRule type="containsBlanks" dxfId="27" priority="18">
      <formula>LEN(TRIM(G9))=0</formula>
    </cfRule>
  </conditionalFormatting>
  <conditionalFormatting sqref="G15:G18">
    <cfRule type="containsBlanks" dxfId="26" priority="17">
      <formula>LEN(TRIM(G15))=0</formula>
    </cfRule>
  </conditionalFormatting>
  <conditionalFormatting sqref="G21:H24">
    <cfRule type="containsBlanks" dxfId="25" priority="16">
      <formula>LEN(TRIM(G21))=0</formula>
    </cfRule>
  </conditionalFormatting>
  <conditionalFormatting sqref="H34">
    <cfRule type="containsText" dxfId="24" priority="5" operator="containsText" text="N/A">
      <formula>NOT(ISERROR(SEARCH("N/A",H34)))</formula>
    </cfRule>
    <cfRule type="containsBlanks" dxfId="23" priority="6">
      <formula>LEN(TRIM(H34))=0</formula>
    </cfRule>
  </conditionalFormatting>
  <dataValidations count="4">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45291</formula1>
      <formula2>45366</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H34" xr:uid="{35EC165F-C262-427B-AC51-C9AD2494E6CA}">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28:H33" xr:uid="{05A9FC33-BBE1-4E73-8D4B-B159BD2320CC}"/>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4"/>
  <sheetViews>
    <sheetView showGridLines="0" workbookViewId="0">
      <selection activeCell="F28" sqref="F28"/>
    </sheetView>
  </sheetViews>
  <sheetFormatPr baseColWidth="10" defaultRowHeight="15" x14ac:dyDescent="0.25"/>
  <cols>
    <col min="1" max="1" width="3.85546875" style="1" customWidth="1"/>
    <col min="2" max="2" width="11.42578125" style="1"/>
    <col min="3" max="3" width="60.71093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c r="V2" s="1">
        <f>+D13+D14</f>
        <v>98</v>
      </c>
    </row>
    <row r="3" spans="2:22" x14ac:dyDescent="0.25">
      <c r="B3" s="13"/>
      <c r="H3" s="14"/>
      <c r="V3" s="23">
        <f>+IF(V2&lt;=20,V2,IF(ROUNDDOWN(V2*10%,0)&lt;20,20,ROUNDDOWN(V2*10%,0)))</f>
        <v>20</v>
      </c>
    </row>
    <row r="4" spans="2:22" x14ac:dyDescent="0.25">
      <c r="B4" s="13"/>
      <c r="H4" s="14"/>
    </row>
    <row r="5" spans="2:22" x14ac:dyDescent="0.25">
      <c r="B5" s="13"/>
      <c r="H5" s="14"/>
    </row>
    <row r="6" spans="2:22" ht="15" customHeight="1" x14ac:dyDescent="0.25">
      <c r="B6" s="13"/>
      <c r="G6" s="24"/>
      <c r="H6" s="25"/>
    </row>
    <row r="7" spans="2:22" ht="23.25" x14ac:dyDescent="0.25">
      <c r="B7" s="13"/>
      <c r="C7" s="123" t="s">
        <v>139</v>
      </c>
      <c r="D7" s="123"/>
      <c r="E7" s="123"/>
      <c r="F7" s="123"/>
      <c r="G7" s="123"/>
      <c r="H7" s="25"/>
      <c r="T7" s="1" t="s">
        <v>12</v>
      </c>
    </row>
    <row r="8" spans="2:22" x14ac:dyDescent="0.25">
      <c r="B8" s="13"/>
      <c r="E8" s="70" t="s">
        <v>136</v>
      </c>
      <c r="H8" s="14"/>
      <c r="T8" s="1" t="s">
        <v>13</v>
      </c>
    </row>
    <row r="9" spans="2:22" ht="15" customHeight="1" x14ac:dyDescent="0.25">
      <c r="B9" s="13"/>
      <c r="C9" s="20" t="s">
        <v>615</v>
      </c>
      <c r="D9" s="20" t="s">
        <v>23</v>
      </c>
      <c r="E9"/>
      <c r="F9" s="101" t="str">
        <f>"Seleccione una muestra de "&amp;V3&amp;" prejudiciales activos registrados antes  y hasta el 30 de junio  de 2023 (mas de 6 meses) y complete la siguiente tabla"</f>
        <v>Seleccione una muestra de 20 prejudiciales activos registrados antes  y hasta el 30 de junio  de 2023 (mas de 6 meses) y complete la siguiente tabla</v>
      </c>
      <c r="G9" s="102"/>
      <c r="H9" s="14"/>
      <c r="T9" s="1" t="s">
        <v>14</v>
      </c>
    </row>
    <row r="10" spans="2:22" x14ac:dyDescent="0.25">
      <c r="B10" s="13"/>
      <c r="C10" s="18" t="s">
        <v>146</v>
      </c>
      <c r="D10" s="64">
        <v>102</v>
      </c>
      <c r="E10"/>
      <c r="F10" s="103"/>
      <c r="G10" s="104"/>
      <c r="H10" s="14"/>
    </row>
    <row r="11" spans="2:22" x14ac:dyDescent="0.25">
      <c r="B11" s="13"/>
      <c r="C11" s="18" t="s">
        <v>52</v>
      </c>
      <c r="D11" s="64">
        <v>102</v>
      </c>
      <c r="E11"/>
      <c r="F11" s="21" t="s">
        <v>31</v>
      </c>
      <c r="G11" s="21" t="s">
        <v>54</v>
      </c>
      <c r="H11" s="14"/>
    </row>
    <row r="12" spans="2:22" x14ac:dyDescent="0.25">
      <c r="B12" s="13"/>
      <c r="C12" s="18" t="s">
        <v>618</v>
      </c>
      <c r="D12" s="64">
        <v>4</v>
      </c>
      <c r="E12"/>
      <c r="F12" s="28" t="s">
        <v>55</v>
      </c>
      <c r="G12" s="64">
        <v>20</v>
      </c>
      <c r="H12" s="14"/>
    </row>
    <row r="13" spans="2:22" x14ac:dyDescent="0.25">
      <c r="B13" s="13"/>
      <c r="C13" s="18" t="s">
        <v>160</v>
      </c>
      <c r="D13" s="64">
        <v>2</v>
      </c>
      <c r="E13"/>
      <c r="F13" s="18" t="s">
        <v>140</v>
      </c>
      <c r="G13" s="64">
        <v>0</v>
      </c>
      <c r="H13" s="14"/>
    </row>
    <row r="14" spans="2:22" x14ac:dyDescent="0.25">
      <c r="B14" s="13"/>
      <c r="C14" s="18" t="s">
        <v>619</v>
      </c>
      <c r="D14" s="64">
        <v>96</v>
      </c>
      <c r="E14"/>
      <c r="F14"/>
      <c r="G14"/>
      <c r="H14" s="14"/>
    </row>
    <row r="15" spans="2:22" x14ac:dyDescent="0.25">
      <c r="B15" s="13"/>
      <c r="E15"/>
      <c r="F15"/>
      <c r="G15"/>
      <c r="H15" s="14"/>
    </row>
    <row r="16" spans="2:22" x14ac:dyDescent="0.25">
      <c r="B16" s="13"/>
      <c r="C16" s="20" t="s">
        <v>620</v>
      </c>
      <c r="D16" s="20" t="s">
        <v>23</v>
      </c>
      <c r="E16"/>
      <c r="F16" s="127" t="s">
        <v>84</v>
      </c>
      <c r="G16" s="127"/>
      <c r="H16" s="14"/>
    </row>
    <row r="17" spans="2:8" x14ac:dyDescent="0.25">
      <c r="B17" s="13"/>
      <c r="C17" s="18" t="s">
        <v>616</v>
      </c>
      <c r="D17" s="64">
        <v>1</v>
      </c>
      <c r="E17"/>
      <c r="F17" s="118" t="s">
        <v>14</v>
      </c>
      <c r="G17" s="118"/>
      <c r="H17" s="14"/>
    </row>
    <row r="18" spans="2:8" x14ac:dyDescent="0.25">
      <c r="B18" s="13"/>
      <c r="C18" s="18" t="s">
        <v>617</v>
      </c>
      <c r="D18" s="64">
        <v>1</v>
      </c>
      <c r="E18"/>
      <c r="F18" s="118"/>
      <c r="G18" s="118"/>
      <c r="H18" s="14"/>
    </row>
    <row r="19" spans="2:8" x14ac:dyDescent="0.25">
      <c r="B19" s="13"/>
      <c r="C19"/>
      <c r="D19"/>
      <c r="E19"/>
      <c r="F19" s="118"/>
      <c r="G19" s="118"/>
      <c r="H19" s="14"/>
    </row>
    <row r="20" spans="2:8" x14ac:dyDescent="0.25">
      <c r="B20" s="13"/>
      <c r="C20"/>
      <c r="D20"/>
      <c r="E20"/>
      <c r="F20" s="118"/>
      <c r="G20" s="118"/>
      <c r="H20" s="14"/>
    </row>
    <row r="21" spans="2:8" x14ac:dyDescent="0.25">
      <c r="B21" s="13"/>
      <c r="E21"/>
      <c r="F21" s="118"/>
      <c r="G21" s="118"/>
      <c r="H21" s="14"/>
    </row>
    <row r="22" spans="2:8" ht="15.75" thickBot="1" x14ac:dyDescent="0.3">
      <c r="B22" s="13"/>
      <c r="E22"/>
      <c r="F22" s="118"/>
      <c r="G22" s="118"/>
      <c r="H22" s="14"/>
    </row>
    <row r="23" spans="2:8" ht="15.75" thickBot="1" x14ac:dyDescent="0.3">
      <c r="B23" s="13"/>
      <c r="E23"/>
      <c r="F23" s="75" t="s">
        <v>165</v>
      </c>
      <c r="G23" s="76" t="s">
        <v>14</v>
      </c>
      <c r="H23" s="14"/>
    </row>
    <row r="24" spans="2:8" ht="15.75" thickBot="1" x14ac:dyDescent="0.3">
      <c r="B24" s="15"/>
      <c r="C24" s="16"/>
      <c r="D24" s="16"/>
      <c r="E24" s="16"/>
      <c r="F24" s="16"/>
      <c r="G24" s="16"/>
      <c r="H24" s="17"/>
    </row>
  </sheetData>
  <sheetProtection algorithmName="SHA-512" hashValue="tuM852FwiIHv3a55ZfS3oX+c8g2tRgjh9AlNG3ZSdClzOEFbZjYMDrmi2nAe/pEEmk99ltDrGe4r4Zd+UerQeg==" saltValue="IeCpoJgZO6uhQC3d4aNB6Q==" spinCount="100000" sheet="1" objects="1" scenarios="1"/>
  <mergeCells count="4">
    <mergeCell ref="F9:G10"/>
    <mergeCell ref="C7:G7"/>
    <mergeCell ref="F16:G16"/>
    <mergeCell ref="F17:G22"/>
  </mergeCells>
  <conditionalFormatting sqref="D10:D14">
    <cfRule type="containsBlanks" dxfId="22" priority="6">
      <formula>LEN(TRIM(D10))=0</formula>
    </cfRule>
  </conditionalFormatting>
  <conditionalFormatting sqref="D17:D18">
    <cfRule type="containsBlanks" dxfId="21" priority="5">
      <formula>LEN(TRIM(D17))=0</formula>
    </cfRule>
  </conditionalFormatting>
  <conditionalFormatting sqref="F17">
    <cfRule type="containsBlanks" dxfId="20" priority="3">
      <formula>LEN(TRIM(F17))=0</formula>
    </cfRule>
  </conditionalFormatting>
  <conditionalFormatting sqref="G12:G13">
    <cfRule type="containsBlanks" dxfId="19" priority="4">
      <formula>LEN(TRIM(G12))=0</formula>
    </cfRule>
  </conditionalFormatting>
  <conditionalFormatting sqref="G23">
    <cfRule type="containsText" dxfId="18" priority="1" operator="containsText" text="N/A">
      <formula>NOT(ISERROR(SEARCH("N/A",G23)))</formula>
    </cfRule>
    <cfRule type="containsBlanks" dxfId="17" priority="2">
      <formula>LEN(TRIM(G23))=0</formula>
    </cfRule>
  </conditionalFormatting>
  <dataValidations count="3">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23" xr:uid="{593E6DF5-3CE4-4445-ACFF-0DDE2F64A645}">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17:G22" xr:uid="{93846C5A-BF4F-4C1F-B031-E762939E0015}"/>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8"/>
  <sheetViews>
    <sheetView showGridLines="0" workbookViewId="0">
      <selection activeCell="G25" sqref="G25"/>
    </sheetView>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f>+IF(D10&lt;=10,D10,IF(ROUNDDOWN(D10*10%,0)&gt;10,10,ROUNDDOWN(D10*10%,0)))</f>
        <v>1</v>
      </c>
    </row>
    <row r="4" spans="2:22" x14ac:dyDescent="0.25">
      <c r="B4" s="13"/>
      <c r="H4" s="14"/>
    </row>
    <row r="5" spans="2:22" x14ac:dyDescent="0.25">
      <c r="B5" s="13"/>
      <c r="H5" s="14"/>
    </row>
    <row r="6" spans="2:22" ht="36.75" customHeight="1" x14ac:dyDescent="0.35">
      <c r="B6" s="13"/>
      <c r="C6" s="26" t="s">
        <v>66</v>
      </c>
      <c r="D6" s="27"/>
      <c r="E6" s="22"/>
      <c r="F6"/>
      <c r="G6"/>
      <c r="H6" s="25"/>
    </row>
    <row r="7" spans="2:22" x14ac:dyDescent="0.25">
      <c r="B7" s="13"/>
      <c r="C7" s="1" t="s">
        <v>136</v>
      </c>
      <c r="F7"/>
      <c r="G7"/>
      <c r="H7" s="14"/>
      <c r="T7" s="1" t="s">
        <v>12</v>
      </c>
    </row>
    <row r="8" spans="2:22" x14ac:dyDescent="0.25">
      <c r="B8" s="13"/>
      <c r="C8" s="20" t="s">
        <v>66</v>
      </c>
      <c r="D8" s="20" t="s">
        <v>23</v>
      </c>
      <c r="E8"/>
      <c r="F8" s="20" t="s">
        <v>66</v>
      </c>
      <c r="G8" s="20" t="s">
        <v>23</v>
      </c>
      <c r="H8" s="14"/>
      <c r="T8" s="1" t="s">
        <v>13</v>
      </c>
    </row>
    <row r="9" spans="2:22" x14ac:dyDescent="0.25">
      <c r="B9" s="13"/>
      <c r="C9" s="18" t="s">
        <v>621</v>
      </c>
      <c r="D9" s="64">
        <v>1</v>
      </c>
      <c r="E9"/>
      <c r="F9" s="18" t="s">
        <v>622</v>
      </c>
      <c r="G9" s="64">
        <v>1</v>
      </c>
      <c r="H9" s="14"/>
      <c r="T9" s="1" t="s">
        <v>14</v>
      </c>
    </row>
    <row r="10" spans="2:22" x14ac:dyDescent="0.25">
      <c r="B10" s="13"/>
      <c r="C10" s="18" t="s">
        <v>149</v>
      </c>
      <c r="D10" s="64">
        <v>1</v>
      </c>
      <c r="E10"/>
      <c r="F10" s="18" t="s">
        <v>82</v>
      </c>
      <c r="G10" s="64">
        <v>1</v>
      </c>
      <c r="H10" s="14"/>
    </row>
    <row r="11" spans="2:22" x14ac:dyDescent="0.25">
      <c r="B11" s="13"/>
      <c r="D11" s="44"/>
      <c r="E11"/>
      <c r="G11" s="45"/>
      <c r="H11" s="14"/>
    </row>
    <row r="12" spans="2:22" x14ac:dyDescent="0.25">
      <c r="B12" s="13"/>
      <c r="C12" s="46" t="s">
        <v>86</v>
      </c>
      <c r="D12" s="44"/>
      <c r="E12"/>
      <c r="G12" s="45"/>
      <c r="H12" s="14"/>
      <c r="T12" s="1">
        <f>IF(D9="",0,1)</f>
        <v>1</v>
      </c>
    </row>
    <row r="13" spans="2:22" x14ac:dyDescent="0.25">
      <c r="B13" s="13"/>
      <c r="C13" s="105" t="s">
        <v>646</v>
      </c>
      <c r="D13" s="106"/>
      <c r="E13" s="106"/>
      <c r="F13" s="106"/>
      <c r="G13" s="107"/>
      <c r="H13" s="14"/>
    </row>
    <row r="14" spans="2:22" x14ac:dyDescent="0.25">
      <c r="B14" s="13"/>
      <c r="C14" s="108"/>
      <c r="D14" s="109"/>
      <c r="E14" s="109"/>
      <c r="F14" s="109"/>
      <c r="G14" s="110"/>
      <c r="H14" s="14"/>
    </row>
    <row r="15" spans="2:22" x14ac:dyDescent="0.25">
      <c r="B15" s="13"/>
      <c r="C15" s="108"/>
      <c r="D15" s="109"/>
      <c r="E15" s="109"/>
      <c r="F15" s="109"/>
      <c r="G15" s="110"/>
      <c r="H15" s="14"/>
    </row>
    <row r="16" spans="2:22" ht="15.75" thickBot="1" x14ac:dyDescent="0.3">
      <c r="B16" s="13"/>
      <c r="C16" s="128"/>
      <c r="D16" s="129"/>
      <c r="E16" s="129"/>
      <c r="F16" s="129"/>
      <c r="G16" s="130"/>
      <c r="H16" s="14"/>
      <c r="T16" s="1">
        <f>IF(G9="",0,1)</f>
        <v>1</v>
      </c>
    </row>
    <row r="17" spans="2:20" ht="15.75" thickBot="1" x14ac:dyDescent="0.3">
      <c r="B17" s="13"/>
      <c r="C17" s="75" t="s">
        <v>165</v>
      </c>
      <c r="D17" s="76" t="s">
        <v>14</v>
      </c>
      <c r="E17" s="74"/>
      <c r="F17" s="74"/>
      <c r="G17" s="74"/>
      <c r="H17" s="14"/>
    </row>
    <row r="18" spans="2:20" ht="15.75" thickBot="1" x14ac:dyDescent="0.3">
      <c r="B18" s="15"/>
      <c r="C18" s="16"/>
      <c r="D18" s="16"/>
      <c r="E18" s="16"/>
      <c r="F18" s="16"/>
      <c r="G18" s="16"/>
      <c r="H18" s="17"/>
      <c r="T18" s="1">
        <f>+T12+T16</f>
        <v>2</v>
      </c>
    </row>
  </sheetData>
  <sheetProtection algorithmName="SHA-512" hashValue="pF9RXvlsWo+GtrsTiyy6We24f+YYOHHgznxglowk73qI7kk0uvw7XOHGH/Skqvh7Y9YoTGkHBNea/aJA/VV/Kg==" saltValue="IraZctlE7ysswgvPJ68PrQ==" spinCount="100000" sheet="1"/>
  <mergeCells count="1">
    <mergeCell ref="C13:G16"/>
  </mergeCells>
  <conditionalFormatting sqref="C13">
    <cfRule type="containsBlanks" dxfId="16" priority="5">
      <formula>LEN(TRIM(C13))=0</formula>
    </cfRule>
  </conditionalFormatting>
  <conditionalFormatting sqref="D9:D10">
    <cfRule type="containsBlanks" dxfId="15" priority="4">
      <formula>LEN(TRIM(D9))=0</formula>
    </cfRule>
  </conditionalFormatting>
  <conditionalFormatting sqref="D17">
    <cfRule type="containsText" dxfId="14" priority="1" operator="containsText" text="N/A">
      <formula>NOT(ISERROR(SEARCH("N/A",D17)))</formula>
    </cfRule>
    <cfRule type="containsBlanks" dxfId="13" priority="2">
      <formula>LEN(TRIM(D17))=0</formula>
    </cfRule>
  </conditionalFormatting>
  <conditionalFormatting sqref="G9:G10">
    <cfRule type="containsBlanks" dxfId="12" priority="3">
      <formula>LEN(TRIM(G9))=0</formula>
    </cfRule>
  </conditionalFormatting>
  <dataValidations count="3">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17" xr:uid="{44E2686A-B5C9-4021-9CC2-4CF060CCE61B}">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3:G16" xr:uid="{CC0E1F43-98FE-46AA-9C84-D0E13CFBC589}"/>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1551-7AFF-4880-815E-958029677020}">
  <dimension ref="B1:V12"/>
  <sheetViews>
    <sheetView showGridLines="0" workbookViewId="0">
      <selection activeCell="F35" sqref="F35"/>
    </sheetView>
  </sheetViews>
  <sheetFormatPr baseColWidth="10" defaultRowHeight="15" x14ac:dyDescent="0.25"/>
  <cols>
    <col min="1" max="1" width="3.85546875" style="1" customWidth="1"/>
    <col min="2" max="2" width="11.42578125" style="1"/>
    <col min="3" max="3" width="46.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20" width="11.42578125" style="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23" t="s">
        <v>630</v>
      </c>
      <c r="D6" s="123"/>
      <c r="E6" s="22"/>
      <c r="F6"/>
      <c r="G6"/>
      <c r="H6" s="25"/>
    </row>
    <row r="7" spans="2:22" x14ac:dyDescent="0.25">
      <c r="B7" s="13"/>
      <c r="C7" s="1" t="s">
        <v>136</v>
      </c>
      <c r="F7" s="47" t="s">
        <v>86</v>
      </c>
      <c r="G7"/>
      <c r="H7" s="14"/>
      <c r="T7" s="1" t="s">
        <v>12</v>
      </c>
    </row>
    <row r="8" spans="2:22" x14ac:dyDescent="0.25">
      <c r="B8" s="13"/>
      <c r="C8" s="20" t="s">
        <v>625</v>
      </c>
      <c r="D8" s="20" t="s">
        <v>624</v>
      </c>
      <c r="E8"/>
      <c r="F8" s="131" t="s">
        <v>14</v>
      </c>
      <c r="G8" s="132"/>
      <c r="H8" s="14"/>
      <c r="T8" s="1" t="s">
        <v>13</v>
      </c>
    </row>
    <row r="9" spans="2:22" ht="31.5" customHeight="1" x14ac:dyDescent="0.25">
      <c r="B9" s="13"/>
      <c r="C9" s="86" t="s">
        <v>632</v>
      </c>
      <c r="D9" s="64" t="s">
        <v>13</v>
      </c>
      <c r="E9"/>
      <c r="F9" s="133"/>
      <c r="G9" s="134"/>
      <c r="H9" s="14"/>
      <c r="T9" s="1" t="s">
        <v>14</v>
      </c>
    </row>
    <row r="10" spans="2:22" ht="30.75" thickBot="1" x14ac:dyDescent="0.3">
      <c r="B10" s="13"/>
      <c r="C10" s="86" t="s">
        <v>631</v>
      </c>
      <c r="D10" s="64" t="s">
        <v>12</v>
      </c>
      <c r="E10"/>
      <c r="F10" s="135"/>
      <c r="G10" s="136"/>
      <c r="H10" s="14"/>
    </row>
    <row r="11" spans="2:22" ht="15.75" thickBot="1" x14ac:dyDescent="0.3">
      <c r="B11" s="13"/>
      <c r="D11"/>
      <c r="E11"/>
      <c r="F11" s="75" t="s">
        <v>165</v>
      </c>
      <c r="G11" s="76" t="s">
        <v>14</v>
      </c>
      <c r="H11" s="14"/>
    </row>
    <row r="12" spans="2:22" ht="15.75" thickBot="1" x14ac:dyDescent="0.3">
      <c r="B12" s="15"/>
      <c r="C12" s="16"/>
      <c r="D12" s="16"/>
      <c r="E12" s="16"/>
      <c r="F12" s="16"/>
      <c r="G12" s="16"/>
      <c r="H12" s="17"/>
    </row>
  </sheetData>
  <sheetProtection algorithmName="SHA-512" hashValue="KqKr2MtgHH6Ir1q9SMKiXIJa+6TThU+qSKLXhOzoZK5QUuDoJUUWpvjfKywiSgtZpoq4b0nXpAkl64ozm3aukQ==" saltValue="2foQnduWD9bMKfF6dNStKQ==" spinCount="100000" sheet="1" objects="1" scenarios="1"/>
  <mergeCells count="2">
    <mergeCell ref="C6:D6"/>
    <mergeCell ref="F8:G10"/>
  </mergeCells>
  <conditionalFormatting sqref="D9:D10">
    <cfRule type="containsBlanks" dxfId="11" priority="3">
      <formula>LEN(TRIM(D9))=0</formula>
    </cfRule>
  </conditionalFormatting>
  <conditionalFormatting sqref="F8">
    <cfRule type="containsBlanks" dxfId="10" priority="4">
      <formula>LEN(TRIM(F8))=0</formula>
    </cfRule>
  </conditionalFormatting>
  <conditionalFormatting sqref="G11">
    <cfRule type="containsText" dxfId="9" priority="1" operator="containsText" text="N/A">
      <formula>NOT(ISERROR(SEARCH("N/A",G11)))</formula>
    </cfRule>
    <cfRule type="containsBlanks" dxfId="8" priority="2">
      <formula>LEN(TRIM(G11))=0</formula>
    </cfRule>
  </conditionalFormatting>
  <dataValidations xWindow="820" yWindow="502" count="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8896355C-A27B-496E-AB0E-2F469CC6CCAF}">
      <formula1>$T$7:$T$9</formula1>
    </dataValidation>
    <dataValidation type="list" showInputMessage="1" showErrorMessage="1" promptTitle="Gestiona o No Sesiones de Comite" prompt="Indique si su entidad Gestiona Sesiones de comite de conciliacion atraves de ekogui, programa sesiones,  agenda casos, concluye fichas, terminas sesiones." sqref="D9" xr:uid="{CAA0D4C5-79C4-4A93-A478-B87ED3F14A75}">
      <formula1>$T$6:$T$9</formula1>
    </dataValidation>
    <dataValidation type="list" showInputMessage="1" showErrorMessage="1" promptTitle="Gestiona o No Sesiones de Comite" prompt="Indique si su entidad Gestiona elabora fichas, las termina y las concluye a traves del sistema Ekogui" sqref="D10" xr:uid="{64BD8E8F-5BB3-4A73-8291-88E4C6F3ECD7}">
      <formula1>$T$6:$T$9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 xr:uid="{858F0100-502D-4FB2-81C8-42A8B7838C88}"/>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2"/>
  <sheetViews>
    <sheetView showGridLines="0" workbookViewId="0">
      <selection activeCell="F24" sqref="F24"/>
    </sheetView>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19" width="11.42578125" style="1" customWidth="1"/>
    <col min="20" max="20" width="11.42578125" style="1" hidden="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23" t="s">
        <v>8</v>
      </c>
      <c r="D6" s="123"/>
      <c r="E6" s="22"/>
      <c r="F6"/>
      <c r="G6"/>
      <c r="H6" s="25"/>
    </row>
    <row r="7" spans="2:22" x14ac:dyDescent="0.25">
      <c r="B7" s="13"/>
      <c r="C7" s="1" t="s">
        <v>136</v>
      </c>
      <c r="F7" s="47" t="s">
        <v>86</v>
      </c>
      <c r="G7"/>
      <c r="H7" s="14"/>
      <c r="T7" s="1" t="s">
        <v>12</v>
      </c>
    </row>
    <row r="8" spans="2:22" x14ac:dyDescent="0.25">
      <c r="B8" s="13"/>
      <c r="C8" s="20" t="s">
        <v>30</v>
      </c>
      <c r="D8" s="20" t="s">
        <v>23</v>
      </c>
      <c r="E8"/>
      <c r="F8" s="105" t="s">
        <v>647</v>
      </c>
      <c r="G8" s="107"/>
      <c r="H8" s="14"/>
      <c r="T8" s="1" t="s">
        <v>13</v>
      </c>
    </row>
    <row r="9" spans="2:22" x14ac:dyDescent="0.25">
      <c r="B9" s="13"/>
      <c r="C9" s="18" t="s">
        <v>161</v>
      </c>
      <c r="D9" s="64" t="s">
        <v>12</v>
      </c>
      <c r="E9"/>
      <c r="F9" s="108"/>
      <c r="G9" s="110"/>
      <c r="H9" s="14"/>
      <c r="T9" s="1" t="s">
        <v>14</v>
      </c>
    </row>
    <row r="10" spans="2:22" ht="15.75" thickBot="1" x14ac:dyDescent="0.3">
      <c r="B10" s="13"/>
      <c r="C10" s="18" t="s">
        <v>623</v>
      </c>
      <c r="D10" s="64" t="s">
        <v>12</v>
      </c>
      <c r="E10"/>
      <c r="F10" s="128"/>
      <c r="G10" s="130"/>
      <c r="H10" s="14"/>
    </row>
    <row r="11" spans="2:22" ht="15.75" thickBot="1" x14ac:dyDescent="0.3">
      <c r="B11" s="13"/>
      <c r="D11"/>
      <c r="E11"/>
      <c r="F11" s="75" t="s">
        <v>165</v>
      </c>
      <c r="G11" s="76" t="s">
        <v>14</v>
      </c>
      <c r="H11" s="14"/>
    </row>
    <row r="12" spans="2:22" ht="15.75" thickBot="1" x14ac:dyDescent="0.3">
      <c r="B12" s="15"/>
      <c r="C12" s="16"/>
      <c r="D12" s="16"/>
      <c r="E12" s="16"/>
      <c r="F12" s="16"/>
      <c r="G12" s="16"/>
      <c r="H12" s="17"/>
    </row>
  </sheetData>
  <sheetProtection algorithmName="SHA-512" hashValue="ET4SG+tu/RCYrDvdBo8o6HR/F6RzafRe7ZXY9mYMcEE7t+jzO4ERFqWr+YssJkDxiA75zQtKOwDwVM1j1ICN4A==" saltValue="ZECh62znyd0zBSPKOMCkTw==" spinCount="100000" sheet="1" objects="1" scenarios="1"/>
  <mergeCells count="2">
    <mergeCell ref="C6:D6"/>
    <mergeCell ref="F8:G10"/>
  </mergeCells>
  <conditionalFormatting sqref="D9:D10">
    <cfRule type="containsBlanks" dxfId="7" priority="3">
      <formula>LEN(TRIM(D9))=0</formula>
    </cfRule>
  </conditionalFormatting>
  <conditionalFormatting sqref="F8">
    <cfRule type="containsBlanks" dxfId="6" priority="4">
      <formula>LEN(TRIM(F8))=0</formula>
    </cfRule>
  </conditionalFormatting>
  <conditionalFormatting sqref="G11">
    <cfRule type="containsText" dxfId="5" priority="1" operator="containsText" text="N/A">
      <formula>NOT(ISERROR(SEARCH("N/A",G11)))</formula>
    </cfRule>
    <cfRule type="containsBlanks" dxfId="4" priority="2">
      <formula>LEN(TRIM(G11))=0</formula>
    </cfRule>
  </conditionalFormatting>
  <dataValidations xWindow="514" yWindow="409" count="3">
    <dataValidation type="list" showInputMessage="1" showErrorMessage="1" promptTitle="Gestiona o No Pagos" prompt="Indique si su entidad Gestiona o No pagos o reliza Informes a traves de SIIF" sqref="D9:D10" xr:uid="{00000000-0002-0000-0600-000000000000}">
      <formula1>$T$7:$T$9</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198DC781-AB8B-4878-84D6-D346F559FE3D}">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G10" xr:uid="{4BC59D6D-5D30-4117-9170-F36CC805FC1E}"/>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T33"/>
  <sheetViews>
    <sheetView showGridLines="0" tabSelected="1" zoomScale="96" zoomScaleNormal="96" workbookViewId="0">
      <selection activeCell="P23" sqref="P23"/>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 min="19" max="20" width="0" hidden="1" customWidth="1"/>
  </cols>
  <sheetData>
    <row r="2" spans="2:20" ht="18.75" x14ac:dyDescent="0.3">
      <c r="B2" s="143" t="s">
        <v>10</v>
      </c>
      <c r="C2" s="143"/>
      <c r="D2" s="143"/>
      <c r="E2" s="143"/>
      <c r="F2" s="143"/>
      <c r="G2" s="143"/>
      <c r="H2" s="37"/>
      <c r="I2" s="37"/>
      <c r="J2" s="37"/>
      <c r="K2" s="37"/>
      <c r="L2" s="37"/>
    </row>
    <row r="3" spans="2:20" ht="18.75" x14ac:dyDescent="0.3">
      <c r="B3" s="143" t="s">
        <v>11</v>
      </c>
      <c r="C3" s="143"/>
      <c r="D3" s="143"/>
      <c r="E3" s="143"/>
      <c r="F3" s="143"/>
      <c r="G3" s="143"/>
      <c r="H3" s="37"/>
      <c r="I3" s="37"/>
      <c r="J3" s="37"/>
      <c r="K3" s="37"/>
      <c r="L3" s="37"/>
    </row>
    <row r="4" spans="2:20" ht="24" thickBot="1" x14ac:dyDescent="0.4">
      <c r="B4" s="33"/>
      <c r="C4" s="71"/>
      <c r="D4" s="71" t="s">
        <v>148</v>
      </c>
      <c r="E4" s="33"/>
      <c r="F4" s="33"/>
      <c r="G4" s="33"/>
      <c r="H4" s="33"/>
      <c r="I4" s="33"/>
      <c r="J4" s="33"/>
      <c r="K4" s="33"/>
      <c r="L4" s="33"/>
    </row>
    <row r="5" spans="2:20" ht="15.75" thickBot="1" x14ac:dyDescent="0.3">
      <c r="B5" t="s">
        <v>151</v>
      </c>
      <c r="C5" s="137" t="s">
        <v>397</v>
      </c>
      <c r="D5" s="138"/>
      <c r="E5" s="138"/>
      <c r="F5" s="138"/>
      <c r="G5" s="139"/>
    </row>
    <row r="6" spans="2:20" ht="15.75" thickBot="1" x14ac:dyDescent="0.3">
      <c r="B6" t="s">
        <v>152</v>
      </c>
      <c r="C6" s="140" t="s">
        <v>648</v>
      </c>
      <c r="D6" s="141"/>
      <c r="E6" s="141"/>
      <c r="F6" s="141"/>
      <c r="G6" s="142"/>
    </row>
    <row r="7" spans="2:20" x14ac:dyDescent="0.25">
      <c r="T7" s="1" t="s">
        <v>12</v>
      </c>
    </row>
    <row r="8" spans="2:20" x14ac:dyDescent="0.25">
      <c r="B8" t="s">
        <v>37</v>
      </c>
      <c r="C8" s="36" t="str">
        <f>+IF(SUM(USUARIOS!I12:J17)=0,"Falta diligenciar","")</f>
        <v/>
      </c>
      <c r="E8" t="s">
        <v>71</v>
      </c>
      <c r="F8" s="36" t="str">
        <f>+IF(PREJUDICIALES!$D$10="","Falta  actualizar","")</f>
        <v/>
      </c>
      <c r="T8" s="1" t="s">
        <v>13</v>
      </c>
    </row>
    <row r="9" spans="2:20" x14ac:dyDescent="0.25">
      <c r="B9" s="35" t="s">
        <v>40</v>
      </c>
      <c r="C9" s="69">
        <f>+SUM(USUARIOS!I12:I17)/(6-SUM(USUARIOS!H12:H17))</f>
        <v>1</v>
      </c>
      <c r="E9" s="35" t="s">
        <v>45</v>
      </c>
      <c r="F9" s="68">
        <f>+PREJUDICIALES!$D$11</f>
        <v>102</v>
      </c>
      <c r="T9" s="1" t="s">
        <v>14</v>
      </c>
    </row>
    <row r="10" spans="2:20" x14ac:dyDescent="0.25">
      <c r="B10" s="35" t="s">
        <v>38</v>
      </c>
      <c r="C10" s="68">
        <f>+ABOGADOS!$D$12+SUM(USUARIOS!I12:I17)</f>
        <v>16</v>
      </c>
      <c r="E10" s="35" t="s">
        <v>43</v>
      </c>
      <c r="F10" s="69">
        <f>IFERROR(PREJUDICIALES!$D$11/PREJUDICIALES!$D$10,"")</f>
        <v>1</v>
      </c>
    </row>
    <row r="11" spans="2:20" x14ac:dyDescent="0.25">
      <c r="B11" s="35" t="s">
        <v>9</v>
      </c>
      <c r="C11" s="68" t="s">
        <v>99</v>
      </c>
      <c r="E11" s="35" t="s">
        <v>46</v>
      </c>
      <c r="F11" s="69">
        <f>IFERROR(PREJUDICIALES!$G$13/PREJUDICIALES!$V$3,"")</f>
        <v>0</v>
      </c>
    </row>
    <row r="12" spans="2:20" x14ac:dyDescent="0.25">
      <c r="B12" s="35" t="s">
        <v>39</v>
      </c>
      <c r="C12" s="69">
        <f>IFERROR((ABOGADOS!$H$17+ABOGADOS!$H$18+ABOGADOS!$H$19*0.5)/ABOGADOS!D12,"")</f>
        <v>0.5</v>
      </c>
    </row>
    <row r="13" spans="2:20" x14ac:dyDescent="0.25">
      <c r="E13" t="s">
        <v>66</v>
      </c>
      <c r="F13" s="36" t="str">
        <f>+IF(ARBITRAMENTOS!T18=0,"Falta  actualizar","")</f>
        <v/>
      </c>
    </row>
    <row r="14" spans="2:20" x14ac:dyDescent="0.25">
      <c r="E14" s="35" t="s">
        <v>44</v>
      </c>
      <c r="F14" s="68">
        <f>+ARBITRAMENTOS!D10</f>
        <v>1</v>
      </c>
    </row>
    <row r="15" spans="2:20" x14ac:dyDescent="0.25">
      <c r="E15" s="35" t="s">
        <v>43</v>
      </c>
      <c r="F15" s="69">
        <f>IFERROR(ARBITRAMENTOS!D10/ARBITRAMENTOS!D9,"")</f>
        <v>1</v>
      </c>
    </row>
    <row r="17" spans="2:6" x14ac:dyDescent="0.25">
      <c r="E17" t="s">
        <v>69</v>
      </c>
      <c r="F17" s="36" t="str">
        <f>+IF(PAGOS!D9="","Falta  actualizar","")</f>
        <v/>
      </c>
    </row>
    <row r="18" spans="2:6" x14ac:dyDescent="0.25">
      <c r="B18" t="s">
        <v>70</v>
      </c>
      <c r="C18" s="36" t="str">
        <f>+IF(JUDICIALES!$D$11="","Falta  actualizar","")</f>
        <v/>
      </c>
      <c r="E18" s="35" t="s">
        <v>153</v>
      </c>
      <c r="F18" s="68" t="str">
        <f>+IF(PAGOS!D10="No","No","Si")</f>
        <v>Si</v>
      </c>
    </row>
    <row r="19" spans="2:6" x14ac:dyDescent="0.25">
      <c r="B19" s="35" t="s">
        <v>41</v>
      </c>
      <c r="C19" s="68">
        <f>+JUDICIALES!$D$12</f>
        <v>817</v>
      </c>
      <c r="E19" s="35" t="s">
        <v>150</v>
      </c>
      <c r="F19" s="68" t="str">
        <f>+IF(PAGOS!D9="No","No aplica","Si")</f>
        <v>Si</v>
      </c>
    </row>
    <row r="20" spans="2:6" x14ac:dyDescent="0.25">
      <c r="B20" s="35" t="s">
        <v>43</v>
      </c>
      <c r="C20" s="69">
        <f>IFERROR(JUDICIALES!$D$12/JUDICIALES!$D$11,"")</f>
        <v>1</v>
      </c>
      <c r="F20" s="87"/>
    </row>
    <row r="21" spans="2:6" x14ac:dyDescent="0.25">
      <c r="B21" s="35" t="s">
        <v>47</v>
      </c>
      <c r="C21" s="69">
        <f>IFERROR(JUDICIALES!$G$11/JUDICIALES!$G$10,"")</f>
        <v>1</v>
      </c>
      <c r="E21" t="s">
        <v>633</v>
      </c>
      <c r="F21" s="36" t="str">
        <f>+IF('COMITES DE CONCILIACION'!D9="","Falta  actualizar","")</f>
        <v/>
      </c>
    </row>
    <row r="22" spans="2:6" x14ac:dyDescent="0.25">
      <c r="B22" s="35" t="s">
        <v>42</v>
      </c>
      <c r="C22" s="68">
        <f>IFERROR(C19/ABOGADOS!$D$12,"")</f>
        <v>81.7</v>
      </c>
      <c r="E22" s="35" t="s">
        <v>635</v>
      </c>
      <c r="F22" s="68" t="str">
        <f>+IF('COMITES DE CONCILIACION'!D9="No","No","Si")</f>
        <v>No</v>
      </c>
    </row>
    <row r="23" spans="2:6" x14ac:dyDescent="0.25">
      <c r="B23" s="35" t="s">
        <v>154</v>
      </c>
      <c r="C23" s="69">
        <f>IFERROR(1-(JUDICIALES!$H$22+JUDICIALES!$H$23+JUDICIALES!$H$24)/(JUDICIALES!$G$22+JUDICIALES!$G$23+JUDICIALES!$G$24),"")</f>
        <v>0</v>
      </c>
      <c r="E23" s="35" t="s">
        <v>634</v>
      </c>
      <c r="F23" s="68" t="str">
        <f>+IF('COMITES DE CONCILIACION'!D10="No","No","Si")</f>
        <v>Si</v>
      </c>
    </row>
    <row r="24" spans="2:6" ht="15.75" thickBot="1" x14ac:dyDescent="0.3"/>
    <row r="25" spans="2:6" x14ac:dyDescent="0.25">
      <c r="B25" s="2" t="s">
        <v>178</v>
      </c>
      <c r="C25" s="3"/>
      <c r="D25" s="3"/>
      <c r="E25" s="3"/>
      <c r="F25" s="4"/>
    </row>
    <row r="26" spans="2:6" x14ac:dyDescent="0.25">
      <c r="B26" s="105" t="s">
        <v>14</v>
      </c>
      <c r="C26" s="106"/>
      <c r="D26" s="106"/>
      <c r="E26" s="106"/>
      <c r="F26" s="107"/>
    </row>
    <row r="27" spans="2:6" x14ac:dyDescent="0.25">
      <c r="B27" s="108"/>
      <c r="C27" s="109"/>
      <c r="D27" s="109"/>
      <c r="E27" s="109"/>
      <c r="F27" s="110"/>
    </row>
    <row r="28" spans="2:6" x14ac:dyDescent="0.25">
      <c r="B28" s="108"/>
      <c r="C28" s="109"/>
      <c r="D28" s="109"/>
      <c r="E28" s="109"/>
      <c r="F28" s="110"/>
    </row>
    <row r="29" spans="2:6" ht="15.75" thickBot="1" x14ac:dyDescent="0.3">
      <c r="B29" s="128"/>
      <c r="C29" s="129"/>
      <c r="D29" s="129"/>
      <c r="E29" s="129"/>
      <c r="F29" s="130"/>
    </row>
    <row r="30" spans="2:6" ht="15.75" thickBot="1" x14ac:dyDescent="0.3">
      <c r="B30" s="75" t="s">
        <v>180</v>
      </c>
      <c r="C30" s="76" t="s">
        <v>13</v>
      </c>
    </row>
    <row r="31" spans="2:6" x14ac:dyDescent="0.25">
      <c r="B31" t="s">
        <v>147</v>
      </c>
    </row>
    <row r="32" spans="2:6" x14ac:dyDescent="0.25">
      <c r="B32" t="s">
        <v>176</v>
      </c>
    </row>
    <row r="33" spans="2:2" x14ac:dyDescent="0.25">
      <c r="B33" t="s">
        <v>177</v>
      </c>
    </row>
  </sheetData>
  <sheetProtection algorithmName="SHA-512" hashValue="wYDz00iVo8d/m23vcXfUZjPh5bVNVGdY6kpLKr2eMgH5fAzJX/KdyNceLdsRoCGa2h2/rsl3qFdvK3+Oo/8rHw==" saltValue="H0P/V64bsKSQfpmsBGKFIw==" spinCount="100000" sheet="1" objects="1" scenarios="1"/>
  <mergeCells count="5">
    <mergeCell ref="C5:G5"/>
    <mergeCell ref="C6:G6"/>
    <mergeCell ref="B2:G2"/>
    <mergeCell ref="B3:G3"/>
    <mergeCell ref="B26:F29"/>
  </mergeCells>
  <conditionalFormatting sqref="B26">
    <cfRule type="containsBlanks" dxfId="3" priority="5">
      <formula>LEN(TRIM(B26))=0</formula>
    </cfRule>
  </conditionalFormatting>
  <conditionalFormatting sqref="C5:C6">
    <cfRule type="containsBlanks" dxfId="2" priority="3">
      <formula>LEN(TRIM(C5))=0</formula>
    </cfRule>
  </conditionalFormatting>
  <conditionalFormatting sqref="C30">
    <cfRule type="containsText" dxfId="1" priority="1" operator="containsText" text="N/A">
      <formula>NOT(ISERROR(SEARCH("N/A",C30)))</formula>
    </cfRule>
    <cfRule type="containsBlanks" dxfId="0" priority="2">
      <formula>LEN(TRIM(C30))=0</formula>
    </cfRule>
  </conditionalFormatting>
  <dataValidations xWindow="439" yWindow="704" count="3">
    <dataValidation allowBlank="1" showInputMessage="1" showErrorMessage="1" promptTitle="Nombres y Apellidos" prompt="Diligencie los nombres y apellidos del jefe de control interno que esta reportando o quien haga sus veces" sqref="C6:G6" xr:uid="{00000000-0002-0000-0700-000000000000}"/>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B26:F29" xr:uid="{561BD78D-80C4-497C-8351-D23F721E2F47}"/>
    <dataValidation type="list" showInputMessage="1" showErrorMessage="1" errorTitle="Campo en Blanco" error="El campo debe tener un valor asignado" promptTitle="Generara Plan de Mejoramiento" prompt="Indique si se generan o no planes de mejoramiento como resultado de la verificacion de los criterios verificados. Si no aplica para su entidad seleccione N/A" sqref="C30" xr:uid="{865F4699-4A24-44F4-BC07-DD18A14835C1}">
      <formula1>$T$7:$T$9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439" yWindow="704" count="1">
        <x14:dataValidation type="list" allowBlank="1" showInputMessage="1" showErrorMessage="1" error="Entidad no se Encuentra Activa o Es del Orden Territorial" promptTitle="Nombre entidad que reporta" prompt="Diligenciar Nombre de entidad que reporta, si no aparece el nombre de su entidad debe comunicarse con soporte.ekogui@defensajuridica.gov.co ya que esta no aparece como EPON activa en ekogui, pues se considerara como no presentada la certificacion" xr:uid="{00000000-0002-0000-0700-000001000000}">
          <x14:formula1>
            <xm:f>Entidades!$A$2:$A$427</xm:f>
          </x14:formula1>
          <xm:sqref>C5:G5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Principal</vt:lpstr>
      <vt:lpstr>USUARIOS</vt:lpstr>
      <vt:lpstr>ABOGADOS</vt:lpstr>
      <vt:lpstr>JUDICIALES</vt:lpstr>
      <vt:lpstr>PREJUDICIALES</vt:lpstr>
      <vt:lpstr>ARBITRAMENTOS</vt:lpstr>
      <vt:lpstr>COMITES DE CONCILIACION</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JORGES</cp:lastModifiedBy>
  <dcterms:created xsi:type="dcterms:W3CDTF">2020-06-25T21:16:25Z</dcterms:created>
  <dcterms:modified xsi:type="dcterms:W3CDTF">2024-03-22T12:56:58Z</dcterms:modified>
</cp:coreProperties>
</file>